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workbookProtection workbookAlgorithmName="SHA-512" workbookHashValue="X9r2bWDGLJZhqRrFT2J9MFkL+VVcaDUsmTB6BwFL9poUq/xbu1OmwGMJi80OsJheNaCoZN55YXPotBSHcMOJIg==" workbookSaltValue="WpoJFmwLaGoTlpXiizuDdQ==" workbookSpinCount="100000" lockStructure="1"/>
  <bookViews>
    <workbookView xWindow="0" yWindow="6615" windowWidth="22260" windowHeight="12645" tabRatio="849" activeTab="7"/>
  </bookViews>
  <sheets>
    <sheet name="2.1" sheetId="1" r:id="rId1"/>
    <sheet name="2.2" sheetId="2" r:id="rId2"/>
    <sheet name="2.3" sheetId="3" r:id="rId3"/>
    <sheet name="2.4" sheetId="4" r:id="rId4"/>
    <sheet name="2.5" sheetId="5" r:id="rId5"/>
    <sheet name="2.6" sheetId="7" r:id="rId6"/>
    <sheet name="2.7" sheetId="8" r:id="rId7"/>
    <sheet name="2.8" sheetId="9" r:id="rId8"/>
    <sheet name="Data" sheetId="10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</externalReferences>
  <definedNames>
    <definedName name="_xlnm._FilterDatabase" localSheetId="2" hidden="1">'2.3'!$BB$1:$BB$30</definedName>
    <definedName name="_xlnm._FilterDatabase" localSheetId="3" hidden="1">'2.4'!$CF$1:$CF$31</definedName>
    <definedName name="_xlnm._FilterDatabase" localSheetId="4" hidden="1">'2.5'!$J$1:$J$32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F5" i="9" l="1"/>
  <c r="BG5" i="9"/>
  <c r="BF6" i="9"/>
  <c r="BG6" i="9"/>
  <c r="BF7" i="9"/>
  <c r="BG7" i="9"/>
  <c r="BF8" i="9"/>
  <c r="BG8" i="9"/>
  <c r="BF9" i="9"/>
  <c r="BG9" i="9"/>
  <c r="BF10" i="9"/>
  <c r="BG10" i="9"/>
  <c r="BF11" i="9"/>
  <c r="BG11" i="9"/>
  <c r="BF12" i="9"/>
  <c r="BG12" i="9"/>
  <c r="BF13" i="9"/>
  <c r="BG13" i="9"/>
  <c r="BF14" i="9"/>
  <c r="BG14" i="9"/>
  <c r="BF15" i="9"/>
  <c r="BG15" i="9"/>
  <c r="BF16" i="9"/>
  <c r="BG16" i="9"/>
  <c r="BF17" i="9"/>
  <c r="BG17" i="9"/>
  <c r="BF18" i="9"/>
  <c r="BG18" i="9"/>
  <c r="BF19" i="9"/>
  <c r="BG19" i="9"/>
  <c r="BF20" i="9"/>
  <c r="BG20" i="9"/>
  <c r="BF21" i="9"/>
  <c r="BG21" i="9"/>
  <c r="BF22" i="9"/>
  <c r="BG22" i="9"/>
  <c r="BF23" i="9"/>
  <c r="BG23" i="9"/>
  <c r="BF24" i="9"/>
  <c r="BG24" i="9"/>
  <c r="BF25" i="9"/>
  <c r="BG25" i="9"/>
  <c r="BF26" i="9"/>
  <c r="BG26" i="9"/>
  <c r="BF27" i="9"/>
  <c r="BG27" i="9"/>
  <c r="BF28" i="9"/>
  <c r="BG28" i="9"/>
  <c r="BF29" i="9"/>
  <c r="BG29" i="9"/>
  <c r="BF30" i="9"/>
  <c r="BG30" i="9"/>
  <c r="BF31" i="9"/>
  <c r="BG31" i="9"/>
  <c r="BF32" i="9"/>
  <c r="BG32" i="9"/>
  <c r="BF33" i="9"/>
  <c r="BG33" i="9"/>
  <c r="BF34" i="9"/>
  <c r="BG34" i="9"/>
  <c r="BF35" i="9"/>
  <c r="BG35" i="9"/>
  <c r="BF36" i="9"/>
  <c r="BG36" i="9"/>
  <c r="BF37" i="9"/>
  <c r="BG37" i="9"/>
  <c r="BF38" i="9"/>
  <c r="BG38" i="9"/>
  <c r="BF39" i="9"/>
  <c r="BG39" i="9"/>
  <c r="BF40" i="9"/>
  <c r="BG40" i="9"/>
  <c r="BF41" i="9"/>
  <c r="BG41" i="9"/>
  <c r="BF42" i="9"/>
  <c r="BG42" i="9"/>
  <c r="BF43" i="9"/>
  <c r="BG43" i="9"/>
  <c r="BF44" i="9"/>
  <c r="BG44" i="9"/>
  <c r="BF45" i="9"/>
  <c r="BG45" i="9"/>
  <c r="BF46" i="9"/>
  <c r="BG46" i="9"/>
  <c r="BF47" i="9"/>
  <c r="BG47" i="9"/>
  <c r="BF48" i="9"/>
  <c r="BG48" i="9"/>
  <c r="BF49" i="9"/>
  <c r="BG49" i="9"/>
  <c r="BF50" i="9"/>
  <c r="BG50" i="9"/>
  <c r="BF51" i="9"/>
  <c r="BG51" i="9"/>
  <c r="BF52" i="9"/>
  <c r="BG52" i="9"/>
  <c r="BF53" i="9"/>
  <c r="BG53" i="9"/>
  <c r="BF54" i="9"/>
  <c r="BG54" i="9"/>
  <c r="BF55" i="9"/>
  <c r="BG55" i="9"/>
  <c r="BF56" i="9"/>
  <c r="BG56" i="9"/>
  <c r="BF57" i="9"/>
  <c r="BG57" i="9"/>
  <c r="BF58" i="9"/>
  <c r="BG58" i="9"/>
  <c r="BF59" i="9"/>
  <c r="BG59" i="9"/>
  <c r="BF60" i="9"/>
  <c r="BG60" i="9"/>
  <c r="BF61" i="9"/>
  <c r="BG61" i="9"/>
  <c r="BF62" i="9"/>
  <c r="BG62" i="9"/>
  <c r="BF63" i="9"/>
  <c r="BG63" i="9"/>
  <c r="BF64" i="9"/>
  <c r="BG64" i="9"/>
  <c r="BF65" i="9"/>
  <c r="BG65" i="9"/>
  <c r="BF66" i="9"/>
  <c r="BG66" i="9"/>
  <c r="BF67" i="9"/>
  <c r="BG67" i="9"/>
  <c r="BF68" i="9"/>
  <c r="BG68" i="9"/>
  <c r="S20" i="3" l="1"/>
  <c r="S31" i="3"/>
  <c r="S37" i="3"/>
  <c r="AZ42" i="3"/>
  <c r="S38" i="3" l="1"/>
  <c r="S33" i="3"/>
  <c r="S36" i="3" l="1"/>
  <c r="S35" i="3"/>
  <c r="S34" i="3"/>
  <c r="S32" i="3"/>
  <c r="S48" i="3"/>
  <c r="S47" i="3"/>
  <c r="S25" i="3"/>
  <c r="S24" i="3"/>
  <c r="S28" i="3"/>
  <c r="S67" i="3"/>
  <c r="S65" i="3"/>
  <c r="S19" i="3"/>
  <c r="S18" i="3"/>
  <c r="S15" i="3"/>
  <c r="S14" i="3"/>
  <c r="S13" i="3"/>
  <c r="S56" i="3" l="1"/>
  <c r="S44" i="3" l="1"/>
  <c r="EG5" i="9" l="1"/>
  <c r="EG6" i="9"/>
  <c r="EG7" i="9"/>
  <c r="EG8" i="9"/>
  <c r="EG9" i="9"/>
  <c r="EG10" i="9"/>
  <c r="EG11" i="9"/>
  <c r="EG12" i="9"/>
  <c r="EG13" i="9"/>
  <c r="EG14" i="9"/>
  <c r="EG15" i="9"/>
  <c r="EG16" i="9"/>
  <c r="EG17" i="9"/>
  <c r="EG18" i="9"/>
  <c r="EG19" i="9"/>
  <c r="EG20" i="9"/>
  <c r="EG21" i="9"/>
  <c r="EG22" i="9"/>
  <c r="EG23" i="9"/>
  <c r="EG24" i="9"/>
  <c r="EG25" i="9"/>
  <c r="EG26" i="9"/>
  <c r="EG27" i="9"/>
  <c r="EG28" i="9"/>
  <c r="EG29" i="9"/>
  <c r="EG30" i="9"/>
  <c r="EG31" i="9"/>
  <c r="EG32" i="9"/>
  <c r="EG33" i="9"/>
  <c r="EG34" i="9"/>
  <c r="EG35" i="9"/>
  <c r="EG36" i="9"/>
  <c r="EG37" i="9"/>
  <c r="EG38" i="9"/>
  <c r="EG39" i="9"/>
  <c r="EG40" i="9"/>
  <c r="EG41" i="9"/>
  <c r="EG42" i="9"/>
  <c r="EG43" i="9"/>
  <c r="EG44" i="9"/>
  <c r="EG45" i="9"/>
  <c r="EG46" i="9"/>
  <c r="EG47" i="9"/>
  <c r="EG48" i="9"/>
  <c r="EG49" i="9"/>
  <c r="EG50" i="9"/>
  <c r="EG51" i="9"/>
  <c r="EG52" i="9"/>
  <c r="EG53" i="9"/>
  <c r="EG54" i="9"/>
  <c r="EG55" i="9"/>
  <c r="EG56" i="9"/>
  <c r="EG57" i="9"/>
  <c r="EG58" i="9"/>
  <c r="EG59" i="9"/>
  <c r="EG60" i="9"/>
  <c r="EG61" i="9"/>
  <c r="EG62" i="9"/>
  <c r="EG63" i="9"/>
  <c r="EG64" i="9"/>
  <c r="EG65" i="9"/>
  <c r="EG66" i="9"/>
  <c r="EG67" i="9"/>
  <c r="EG68" i="9"/>
  <c r="EG4" i="9"/>
  <c r="O4" i="8"/>
  <c r="O5" i="8"/>
  <c r="O6" i="8"/>
  <c r="O7" i="8"/>
  <c r="O8" i="8"/>
  <c r="O9" i="8"/>
  <c r="O10" i="8"/>
  <c r="O11" i="8"/>
  <c r="O12" i="8"/>
  <c r="O13" i="8"/>
  <c r="O14" i="8"/>
  <c r="O15" i="8"/>
  <c r="O16" i="8"/>
  <c r="O17" i="8"/>
  <c r="O18" i="8"/>
  <c r="O19" i="8"/>
  <c r="O20" i="8"/>
  <c r="O21" i="8"/>
  <c r="O22" i="8"/>
  <c r="O23" i="8"/>
  <c r="O24" i="8"/>
  <c r="O25" i="8"/>
  <c r="O26" i="8"/>
  <c r="O27" i="8"/>
  <c r="O28" i="8"/>
  <c r="O29" i="8"/>
  <c r="O30" i="8"/>
  <c r="O31" i="8"/>
  <c r="O32" i="8"/>
  <c r="O33" i="8"/>
  <c r="O34" i="8"/>
  <c r="O35" i="8"/>
  <c r="O36" i="8"/>
  <c r="O37" i="8"/>
  <c r="O38" i="8"/>
  <c r="O39" i="8"/>
  <c r="O40" i="8"/>
  <c r="O41" i="8"/>
  <c r="O42" i="8"/>
  <c r="O43" i="8"/>
  <c r="O44" i="8"/>
  <c r="O45" i="8"/>
  <c r="O46" i="8"/>
  <c r="O47" i="8"/>
  <c r="O48" i="8"/>
  <c r="O49" i="8"/>
  <c r="O50" i="8"/>
  <c r="O51" i="8"/>
  <c r="O52" i="8"/>
  <c r="O53" i="8"/>
  <c r="O54" i="8"/>
  <c r="O55" i="8"/>
  <c r="O56" i="8"/>
  <c r="O57" i="8"/>
  <c r="O58" i="8"/>
  <c r="O59" i="8"/>
  <c r="O60" i="8"/>
  <c r="O61" i="8"/>
  <c r="O62" i="8"/>
  <c r="O63" i="8"/>
  <c r="O64" i="8"/>
  <c r="O65" i="8"/>
  <c r="O66" i="8"/>
  <c r="O67" i="8"/>
  <c r="O3" i="8"/>
  <c r="K5" i="7"/>
  <c r="K6" i="7"/>
  <c r="K7" i="7"/>
  <c r="K8" i="7"/>
  <c r="K9" i="7"/>
  <c r="K10" i="7"/>
  <c r="K11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K32" i="7"/>
  <c r="K33" i="7"/>
  <c r="K34" i="7"/>
  <c r="K35" i="7"/>
  <c r="K36" i="7"/>
  <c r="K37" i="7"/>
  <c r="K38" i="7"/>
  <c r="K39" i="7"/>
  <c r="K40" i="7"/>
  <c r="K41" i="7"/>
  <c r="K42" i="7"/>
  <c r="K43" i="7"/>
  <c r="K44" i="7"/>
  <c r="K45" i="7"/>
  <c r="K46" i="7"/>
  <c r="K47" i="7"/>
  <c r="K48" i="7"/>
  <c r="K49" i="7"/>
  <c r="K50" i="7"/>
  <c r="K51" i="7"/>
  <c r="K52" i="7"/>
  <c r="K53" i="7"/>
  <c r="K54" i="7"/>
  <c r="K55" i="7"/>
  <c r="K56" i="7"/>
  <c r="K57" i="7"/>
  <c r="K58" i="7"/>
  <c r="K59" i="7"/>
  <c r="K60" i="7"/>
  <c r="K61" i="7"/>
  <c r="K62" i="7"/>
  <c r="K63" i="7"/>
  <c r="K64" i="7"/>
  <c r="K65" i="7"/>
  <c r="K66" i="7"/>
  <c r="K67" i="7"/>
  <c r="K68" i="7"/>
  <c r="K4" i="7"/>
  <c r="CK6" i="5"/>
  <c r="CK7" i="5"/>
  <c r="CK8" i="5"/>
  <c r="CK9" i="5"/>
  <c r="CK10" i="5"/>
  <c r="CK11" i="5"/>
  <c r="CK12" i="5"/>
  <c r="CK13" i="5"/>
  <c r="CK14" i="5"/>
  <c r="CK15" i="5"/>
  <c r="CK16" i="5"/>
  <c r="CK17" i="5"/>
  <c r="CK18" i="5"/>
  <c r="CK19" i="5"/>
  <c r="CK20" i="5"/>
  <c r="CK21" i="5"/>
  <c r="CK22" i="5"/>
  <c r="CK23" i="5"/>
  <c r="CK24" i="5"/>
  <c r="CK25" i="5"/>
  <c r="CK26" i="5"/>
  <c r="CK27" i="5"/>
  <c r="CK28" i="5"/>
  <c r="CK29" i="5"/>
  <c r="CK30" i="5"/>
  <c r="CK31" i="5"/>
  <c r="CK32" i="5"/>
  <c r="CK33" i="5"/>
  <c r="CK34" i="5"/>
  <c r="CK35" i="5"/>
  <c r="CK36" i="5"/>
  <c r="CK37" i="5"/>
  <c r="CK38" i="5"/>
  <c r="CK39" i="5"/>
  <c r="CK40" i="5"/>
  <c r="CK41" i="5"/>
  <c r="CK42" i="5"/>
  <c r="CK43" i="5"/>
  <c r="CK44" i="5"/>
  <c r="CK45" i="5"/>
  <c r="CK46" i="5"/>
  <c r="CK47" i="5"/>
  <c r="CK48" i="5"/>
  <c r="CK49" i="5"/>
  <c r="CK50" i="5"/>
  <c r="CK51" i="5"/>
  <c r="CK52" i="5"/>
  <c r="CK53" i="5"/>
  <c r="CK54" i="5"/>
  <c r="CK55" i="5"/>
  <c r="CK56" i="5"/>
  <c r="CK57" i="5"/>
  <c r="CK58" i="5"/>
  <c r="CK59" i="5"/>
  <c r="CK60" i="5"/>
  <c r="CK61" i="5"/>
  <c r="CK62" i="5"/>
  <c r="CK63" i="5"/>
  <c r="CK64" i="5"/>
  <c r="CK65" i="5"/>
  <c r="CK66" i="5"/>
  <c r="CK67" i="5"/>
  <c r="CK68" i="5"/>
  <c r="CK69" i="5"/>
  <c r="CK5" i="5"/>
  <c r="DT5" i="4"/>
  <c r="DT6" i="4"/>
  <c r="DT7" i="4"/>
  <c r="DT8" i="4"/>
  <c r="DT9" i="4"/>
  <c r="DT10" i="4"/>
  <c r="DT11" i="4"/>
  <c r="DT12" i="4"/>
  <c r="DT13" i="4"/>
  <c r="DT14" i="4"/>
  <c r="DT15" i="4"/>
  <c r="DT16" i="4"/>
  <c r="DT17" i="4"/>
  <c r="DT18" i="4"/>
  <c r="DT19" i="4"/>
  <c r="DT20" i="4"/>
  <c r="DT21" i="4"/>
  <c r="DT22" i="4"/>
  <c r="DT23" i="4"/>
  <c r="DT24" i="4"/>
  <c r="DT25" i="4"/>
  <c r="DT26" i="4"/>
  <c r="DT27" i="4"/>
  <c r="DT28" i="4"/>
  <c r="DT29" i="4"/>
  <c r="DT30" i="4"/>
  <c r="DT31" i="4"/>
  <c r="DT32" i="4"/>
  <c r="DT33" i="4"/>
  <c r="DT34" i="4"/>
  <c r="DT35" i="4"/>
  <c r="DT36" i="4"/>
  <c r="DT37" i="4"/>
  <c r="DT38" i="4"/>
  <c r="DT39" i="4"/>
  <c r="DT40" i="4"/>
  <c r="DT41" i="4"/>
  <c r="DT42" i="4"/>
  <c r="DT43" i="4"/>
  <c r="DT44" i="4"/>
  <c r="DT45" i="4"/>
  <c r="DT46" i="4"/>
  <c r="DT47" i="4"/>
  <c r="DT48" i="4"/>
  <c r="DT49" i="4"/>
  <c r="DT50" i="4"/>
  <c r="DT51" i="4"/>
  <c r="DT52" i="4"/>
  <c r="DT53" i="4"/>
  <c r="DT54" i="4"/>
  <c r="DT55" i="4"/>
  <c r="DT56" i="4"/>
  <c r="DT57" i="4"/>
  <c r="DT58" i="4"/>
  <c r="DT59" i="4"/>
  <c r="DT60" i="4"/>
  <c r="DT61" i="4"/>
  <c r="DT62" i="4"/>
  <c r="DT63" i="4"/>
  <c r="DT64" i="4"/>
  <c r="DT65" i="4"/>
  <c r="DT66" i="4"/>
  <c r="DT67" i="4"/>
  <c r="DT68" i="4"/>
  <c r="DT4" i="4"/>
  <c r="BG4" i="3"/>
  <c r="BG5" i="3"/>
  <c r="BG6" i="3"/>
  <c r="BG7" i="3"/>
  <c r="BG8" i="3"/>
  <c r="BG9" i="3"/>
  <c r="BG10" i="3"/>
  <c r="BG11" i="3"/>
  <c r="BG12" i="3"/>
  <c r="BG13" i="3"/>
  <c r="BG14" i="3"/>
  <c r="BG15" i="3"/>
  <c r="BG16" i="3"/>
  <c r="BG17" i="3"/>
  <c r="BG18" i="3"/>
  <c r="BG19" i="3"/>
  <c r="BG20" i="3"/>
  <c r="BG21" i="3"/>
  <c r="BG22" i="3"/>
  <c r="BG23" i="3"/>
  <c r="BG24" i="3"/>
  <c r="BG25" i="3"/>
  <c r="BG26" i="3"/>
  <c r="BG27" i="3"/>
  <c r="BG28" i="3"/>
  <c r="BG29" i="3"/>
  <c r="BG30" i="3"/>
  <c r="BG31" i="3"/>
  <c r="BG32" i="3"/>
  <c r="BG33" i="3"/>
  <c r="BG34" i="3"/>
  <c r="BG35" i="3"/>
  <c r="BG36" i="3"/>
  <c r="BG37" i="3"/>
  <c r="BG38" i="3"/>
  <c r="BG39" i="3"/>
  <c r="BG40" i="3"/>
  <c r="BG41" i="3"/>
  <c r="BG42" i="3"/>
  <c r="BG43" i="3"/>
  <c r="BG44" i="3"/>
  <c r="BG45" i="3"/>
  <c r="BG46" i="3"/>
  <c r="BG47" i="3"/>
  <c r="BG48" i="3"/>
  <c r="BG49" i="3"/>
  <c r="BG50" i="3"/>
  <c r="BG51" i="3"/>
  <c r="BG52" i="3"/>
  <c r="BG53" i="3"/>
  <c r="BG54" i="3"/>
  <c r="BG55" i="3"/>
  <c r="BG56" i="3"/>
  <c r="BG57" i="3"/>
  <c r="BG58" i="3"/>
  <c r="BG59" i="3"/>
  <c r="BG60" i="3"/>
  <c r="BG61" i="3"/>
  <c r="BG62" i="3"/>
  <c r="BG63" i="3"/>
  <c r="BG64" i="3"/>
  <c r="BG65" i="3"/>
  <c r="BG66" i="3"/>
  <c r="BG67" i="3"/>
  <c r="BG3" i="3"/>
  <c r="EH4" i="2"/>
  <c r="EH5" i="2"/>
  <c r="EH6" i="2"/>
  <c r="EH7" i="2"/>
  <c r="EH8" i="2"/>
  <c r="EH9" i="2"/>
  <c r="EH10" i="2"/>
  <c r="EH11" i="2"/>
  <c r="EH12" i="2"/>
  <c r="EH13" i="2"/>
  <c r="EH14" i="2"/>
  <c r="EH15" i="2"/>
  <c r="EH16" i="2"/>
  <c r="EH17" i="2"/>
  <c r="EH18" i="2"/>
  <c r="EH19" i="2"/>
  <c r="EH20" i="2"/>
  <c r="EH21" i="2"/>
  <c r="EH22" i="2"/>
  <c r="EH23" i="2"/>
  <c r="EH24" i="2"/>
  <c r="EH25" i="2"/>
  <c r="EH26" i="2"/>
  <c r="EH27" i="2"/>
  <c r="EH28" i="2"/>
  <c r="EH29" i="2"/>
  <c r="EH30" i="2"/>
  <c r="EH31" i="2"/>
  <c r="EH32" i="2"/>
  <c r="EH33" i="2"/>
  <c r="EH34" i="2"/>
  <c r="EH35" i="2"/>
  <c r="EH36" i="2"/>
  <c r="EH37" i="2"/>
  <c r="EH38" i="2"/>
  <c r="EH39" i="2"/>
  <c r="EH40" i="2"/>
  <c r="EH41" i="2"/>
  <c r="EH42" i="2"/>
  <c r="EH43" i="2"/>
  <c r="EH44" i="2"/>
  <c r="EH45" i="2"/>
  <c r="EH46" i="2"/>
  <c r="EH47" i="2"/>
  <c r="EH48" i="2"/>
  <c r="EH49" i="2"/>
  <c r="EH50" i="2"/>
  <c r="EH51" i="2"/>
  <c r="EH52" i="2"/>
  <c r="EH53" i="2"/>
  <c r="EH54" i="2"/>
  <c r="EH55" i="2"/>
  <c r="EH56" i="2"/>
  <c r="EH57" i="2"/>
  <c r="EH58" i="2"/>
  <c r="EH59" i="2"/>
  <c r="EH60" i="2"/>
  <c r="EH61" i="2"/>
  <c r="EH62" i="2"/>
  <c r="EH63" i="2"/>
  <c r="EH64" i="2"/>
  <c r="EH65" i="2"/>
  <c r="EH66" i="2"/>
  <c r="EH67" i="2"/>
  <c r="EH3" i="2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L31" i="1"/>
  <c r="AL32" i="1"/>
  <c r="AL33" i="1"/>
  <c r="AL34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L63" i="1"/>
  <c r="AL64" i="1"/>
  <c r="AL65" i="1"/>
  <c r="AL66" i="1"/>
  <c r="AL67" i="1"/>
  <c r="AL68" i="1"/>
  <c r="AL69" i="1"/>
  <c r="AL5" i="1"/>
  <c r="M67" i="3" l="1"/>
  <c r="M66" i="3"/>
  <c r="M65" i="3"/>
  <c r="M64" i="3"/>
  <c r="M63" i="3"/>
  <c r="M62" i="3"/>
  <c r="M61" i="3"/>
  <c r="M60" i="3"/>
  <c r="M59" i="3"/>
  <c r="M58" i="3"/>
  <c r="M57" i="3"/>
  <c r="M56" i="3"/>
  <c r="M55" i="3"/>
  <c r="M54" i="3"/>
  <c r="M53" i="3"/>
  <c r="M52" i="3"/>
  <c r="M51" i="3"/>
  <c r="M50" i="3"/>
  <c r="M49" i="3"/>
  <c r="M48" i="3"/>
  <c r="M47" i="3"/>
  <c r="M46" i="3"/>
  <c r="M45" i="3"/>
  <c r="M44" i="3"/>
  <c r="M43" i="3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M6" i="3"/>
  <c r="M5" i="3"/>
  <c r="M4" i="3"/>
  <c r="M3" i="3"/>
  <c r="BC43" i="3"/>
  <c r="AB43" i="3"/>
  <c r="AH43" i="3"/>
  <c r="AK43" i="3"/>
  <c r="AN43" i="3"/>
  <c r="AQ43" i="3"/>
  <c r="AT43" i="3"/>
  <c r="AW43" i="3"/>
  <c r="AZ43" i="3"/>
  <c r="BC67" i="3"/>
  <c r="BC66" i="3"/>
  <c r="BC65" i="3"/>
  <c r="BC64" i="3"/>
  <c r="BC63" i="3"/>
  <c r="BC62" i="3"/>
  <c r="BC61" i="3"/>
  <c r="BC60" i="3"/>
  <c r="BC59" i="3"/>
  <c r="BC58" i="3"/>
  <c r="BC57" i="3"/>
  <c r="BC56" i="3"/>
  <c r="BC55" i="3"/>
  <c r="BC54" i="3"/>
  <c r="BC53" i="3"/>
  <c r="BC52" i="3"/>
  <c r="BC51" i="3"/>
  <c r="BC50" i="3"/>
  <c r="BC49" i="3"/>
  <c r="BC48" i="3"/>
  <c r="BC47" i="3"/>
  <c r="BC46" i="3"/>
  <c r="BC45" i="3"/>
  <c r="BC44" i="3"/>
  <c r="BC42" i="3"/>
  <c r="BC41" i="3"/>
  <c r="BC40" i="3"/>
  <c r="BC39" i="3"/>
  <c r="BC38" i="3"/>
  <c r="BC37" i="3"/>
  <c r="BC36" i="3"/>
  <c r="BC35" i="3"/>
  <c r="BC34" i="3"/>
  <c r="BC33" i="3"/>
  <c r="BC32" i="3"/>
  <c r="BC31" i="3"/>
  <c r="BC30" i="3"/>
  <c r="BC29" i="3"/>
  <c r="BC28" i="3"/>
  <c r="BC27" i="3"/>
  <c r="BC26" i="3"/>
  <c r="BC25" i="3"/>
  <c r="BC24" i="3"/>
  <c r="BC23" i="3"/>
  <c r="BC22" i="3"/>
  <c r="BC21" i="3"/>
  <c r="BC20" i="3"/>
  <c r="BC19" i="3"/>
  <c r="BC18" i="3"/>
  <c r="BC17" i="3"/>
  <c r="BC16" i="3"/>
  <c r="BC15" i="3"/>
  <c r="BC14" i="3"/>
  <c r="BC13" i="3"/>
  <c r="BC12" i="3"/>
  <c r="BC11" i="3"/>
  <c r="BC10" i="3"/>
  <c r="BC9" i="3"/>
  <c r="BC8" i="3"/>
  <c r="BC7" i="3"/>
  <c r="BC6" i="3"/>
  <c r="BC5" i="3"/>
  <c r="BC4" i="3"/>
  <c r="BC3" i="3"/>
  <c r="AZ67" i="3"/>
  <c r="AZ66" i="3"/>
  <c r="AZ65" i="3"/>
  <c r="AZ64" i="3"/>
  <c r="AZ63" i="3"/>
  <c r="AZ62" i="3"/>
  <c r="AZ61" i="3"/>
  <c r="AZ60" i="3"/>
  <c r="AZ59" i="3"/>
  <c r="AZ58" i="3"/>
  <c r="AZ57" i="3"/>
  <c r="AZ56" i="3"/>
  <c r="AZ55" i="3"/>
  <c r="AZ54" i="3"/>
  <c r="AZ53" i="3"/>
  <c r="AZ52" i="3"/>
  <c r="AZ51" i="3"/>
  <c r="AZ50" i="3"/>
  <c r="AZ49" i="3"/>
  <c r="AZ48" i="3"/>
  <c r="AZ46" i="3"/>
  <c r="AZ45" i="3"/>
  <c r="AZ44" i="3"/>
  <c r="AZ41" i="3"/>
  <c r="AZ40" i="3"/>
  <c r="AZ39" i="3"/>
  <c r="AZ38" i="3"/>
  <c r="AZ37" i="3"/>
  <c r="AZ36" i="3"/>
  <c r="AZ35" i="3"/>
  <c r="AZ34" i="3"/>
  <c r="AZ33" i="3"/>
  <c r="AZ32" i="3"/>
  <c r="AZ31" i="3"/>
  <c r="AZ30" i="3"/>
  <c r="AZ29" i="3"/>
  <c r="AZ28" i="3"/>
  <c r="AZ27" i="3"/>
  <c r="AZ26" i="3"/>
  <c r="AZ25" i="3"/>
  <c r="AZ24" i="3"/>
  <c r="AZ23" i="3"/>
  <c r="AZ22" i="3"/>
  <c r="AZ21" i="3"/>
  <c r="AZ20" i="3"/>
  <c r="AZ18" i="3"/>
  <c r="AZ17" i="3"/>
  <c r="AZ16" i="3"/>
  <c r="AZ15" i="3"/>
  <c r="AZ14" i="3"/>
  <c r="AZ13" i="3"/>
  <c r="AZ12" i="3"/>
  <c r="AZ11" i="3"/>
  <c r="AZ10" i="3"/>
  <c r="AZ9" i="3"/>
  <c r="AZ8" i="3"/>
  <c r="AZ7" i="3"/>
  <c r="AZ6" i="3"/>
  <c r="AZ5" i="3"/>
  <c r="AZ4" i="3"/>
  <c r="AZ3" i="3"/>
  <c r="AW67" i="3"/>
  <c r="AW66" i="3"/>
  <c r="AW65" i="3"/>
  <c r="AW64" i="3"/>
  <c r="AW63" i="3"/>
  <c r="AW62" i="3"/>
  <c r="AW61" i="3"/>
  <c r="AW60" i="3"/>
  <c r="AW59" i="3"/>
  <c r="AW58" i="3"/>
  <c r="AW57" i="3"/>
  <c r="AW56" i="3"/>
  <c r="AW55" i="3"/>
  <c r="AW54" i="3"/>
  <c r="AW53" i="3"/>
  <c r="AW52" i="3"/>
  <c r="AW51" i="3"/>
  <c r="AW50" i="3"/>
  <c r="AW49" i="3"/>
  <c r="AW48" i="3"/>
  <c r="AW47" i="3"/>
  <c r="AW46" i="3"/>
  <c r="AW45" i="3"/>
  <c r="AW44" i="3"/>
  <c r="AW42" i="3"/>
  <c r="AW41" i="3"/>
  <c r="AW40" i="3"/>
  <c r="AW39" i="3"/>
  <c r="AW38" i="3"/>
  <c r="AW37" i="3"/>
  <c r="AW36" i="3"/>
  <c r="AW35" i="3"/>
  <c r="AW34" i="3"/>
  <c r="AW33" i="3"/>
  <c r="AW32" i="3"/>
  <c r="AW31" i="3"/>
  <c r="AW30" i="3"/>
  <c r="AW29" i="3"/>
  <c r="AW28" i="3"/>
  <c r="AW27" i="3"/>
  <c r="AW26" i="3"/>
  <c r="AW25" i="3"/>
  <c r="AW24" i="3"/>
  <c r="AW23" i="3"/>
  <c r="AW22" i="3"/>
  <c r="AW21" i="3"/>
  <c r="AW20" i="3"/>
  <c r="AW19" i="3"/>
  <c r="AW18" i="3"/>
  <c r="AW17" i="3"/>
  <c r="AW16" i="3"/>
  <c r="AW15" i="3"/>
  <c r="AW14" i="3"/>
  <c r="AW13" i="3"/>
  <c r="AW12" i="3"/>
  <c r="AW11" i="3"/>
  <c r="AW10" i="3"/>
  <c r="AW9" i="3"/>
  <c r="AW8" i="3"/>
  <c r="AW7" i="3"/>
  <c r="AW6" i="3"/>
  <c r="AW5" i="3"/>
  <c r="AW4" i="3"/>
  <c r="AW3" i="3"/>
  <c r="AT67" i="3"/>
  <c r="AT66" i="3"/>
  <c r="AT65" i="3"/>
  <c r="AT64" i="3"/>
  <c r="AT63" i="3"/>
  <c r="AT62" i="3"/>
  <c r="AT61" i="3"/>
  <c r="AT60" i="3"/>
  <c r="AT59" i="3"/>
  <c r="AT58" i="3"/>
  <c r="AT57" i="3"/>
  <c r="AT56" i="3"/>
  <c r="AT55" i="3"/>
  <c r="AT54" i="3"/>
  <c r="AT53" i="3"/>
  <c r="AT52" i="3"/>
  <c r="AT51" i="3"/>
  <c r="AT50" i="3"/>
  <c r="AT49" i="3"/>
  <c r="AT48" i="3"/>
  <c r="AT47" i="3"/>
  <c r="AT46" i="3"/>
  <c r="AT45" i="3"/>
  <c r="AT44" i="3"/>
  <c r="AT42" i="3"/>
  <c r="AT41" i="3"/>
  <c r="AT40" i="3"/>
  <c r="AT39" i="3"/>
  <c r="AT38" i="3"/>
  <c r="AT37" i="3"/>
  <c r="AT36" i="3"/>
  <c r="AT35" i="3"/>
  <c r="AT34" i="3"/>
  <c r="AT33" i="3"/>
  <c r="AT32" i="3"/>
  <c r="AT31" i="3"/>
  <c r="AT30" i="3"/>
  <c r="AT29" i="3"/>
  <c r="AT28" i="3"/>
  <c r="AT27" i="3"/>
  <c r="AT26" i="3"/>
  <c r="AT25" i="3"/>
  <c r="AT24" i="3"/>
  <c r="AT23" i="3"/>
  <c r="AT22" i="3"/>
  <c r="AT21" i="3"/>
  <c r="AT20" i="3"/>
  <c r="AT19" i="3"/>
  <c r="AT18" i="3"/>
  <c r="AT17" i="3"/>
  <c r="AT16" i="3"/>
  <c r="AT15" i="3"/>
  <c r="AT14" i="3"/>
  <c r="AT13" i="3"/>
  <c r="AT12" i="3"/>
  <c r="AT11" i="3"/>
  <c r="AT10" i="3"/>
  <c r="AT9" i="3"/>
  <c r="AT8" i="3"/>
  <c r="AT7" i="3"/>
  <c r="AT6" i="3"/>
  <c r="AT5" i="3"/>
  <c r="AT4" i="3"/>
  <c r="AT3" i="3"/>
  <c r="AQ67" i="3"/>
  <c r="AQ66" i="3"/>
  <c r="AQ65" i="3"/>
  <c r="AQ64" i="3"/>
  <c r="AQ63" i="3"/>
  <c r="AQ62" i="3"/>
  <c r="AQ61" i="3"/>
  <c r="AQ60" i="3"/>
  <c r="AQ59" i="3"/>
  <c r="AQ58" i="3"/>
  <c r="AQ57" i="3"/>
  <c r="AQ56" i="3"/>
  <c r="AQ55" i="3"/>
  <c r="AQ54" i="3"/>
  <c r="AQ53" i="3"/>
  <c r="AQ52" i="3"/>
  <c r="AQ51" i="3"/>
  <c r="AQ50" i="3"/>
  <c r="AQ49" i="3"/>
  <c r="AQ48" i="3"/>
  <c r="AQ47" i="3"/>
  <c r="AQ46" i="3"/>
  <c r="AQ45" i="3"/>
  <c r="AQ44" i="3"/>
  <c r="AQ42" i="3"/>
  <c r="AQ41" i="3"/>
  <c r="AQ40" i="3"/>
  <c r="AQ39" i="3"/>
  <c r="AQ38" i="3"/>
  <c r="AQ37" i="3"/>
  <c r="AQ36" i="3"/>
  <c r="AQ35" i="3"/>
  <c r="AQ34" i="3"/>
  <c r="AQ33" i="3"/>
  <c r="AQ32" i="3"/>
  <c r="AQ31" i="3"/>
  <c r="AQ30" i="3"/>
  <c r="AQ29" i="3"/>
  <c r="AQ28" i="3"/>
  <c r="AQ27" i="3"/>
  <c r="AQ26" i="3"/>
  <c r="AQ25" i="3"/>
  <c r="AQ24" i="3"/>
  <c r="AQ23" i="3"/>
  <c r="AQ22" i="3"/>
  <c r="AQ21" i="3"/>
  <c r="AQ20" i="3"/>
  <c r="AQ19" i="3"/>
  <c r="AQ18" i="3"/>
  <c r="AQ17" i="3"/>
  <c r="AQ16" i="3"/>
  <c r="AQ15" i="3"/>
  <c r="AQ14" i="3"/>
  <c r="AQ13" i="3"/>
  <c r="AQ12" i="3"/>
  <c r="AQ11" i="3"/>
  <c r="AQ10" i="3"/>
  <c r="AQ9" i="3"/>
  <c r="AQ8" i="3"/>
  <c r="AQ7" i="3"/>
  <c r="AQ6" i="3"/>
  <c r="AQ5" i="3"/>
  <c r="AQ4" i="3"/>
  <c r="AQ3" i="3"/>
  <c r="AN67" i="3"/>
  <c r="AN66" i="3"/>
  <c r="AN65" i="3"/>
  <c r="AN64" i="3"/>
  <c r="AN63" i="3"/>
  <c r="AN62" i="3"/>
  <c r="AN61" i="3"/>
  <c r="AN60" i="3"/>
  <c r="AN59" i="3"/>
  <c r="AN58" i="3"/>
  <c r="AN57" i="3"/>
  <c r="AN56" i="3"/>
  <c r="AN55" i="3"/>
  <c r="AN54" i="3"/>
  <c r="AN53" i="3"/>
  <c r="AN52" i="3"/>
  <c r="AN51" i="3"/>
  <c r="AN50" i="3"/>
  <c r="AN49" i="3"/>
  <c r="AN48" i="3"/>
  <c r="AN47" i="3"/>
  <c r="AN46" i="3"/>
  <c r="AN45" i="3"/>
  <c r="AN44" i="3"/>
  <c r="AN42" i="3"/>
  <c r="AN41" i="3"/>
  <c r="AN40" i="3"/>
  <c r="AN39" i="3"/>
  <c r="AN38" i="3"/>
  <c r="AN37" i="3"/>
  <c r="AN36" i="3"/>
  <c r="AN35" i="3"/>
  <c r="AN34" i="3"/>
  <c r="AN33" i="3"/>
  <c r="AN32" i="3"/>
  <c r="AN31" i="3"/>
  <c r="AN30" i="3"/>
  <c r="AN29" i="3"/>
  <c r="AN28" i="3"/>
  <c r="AN27" i="3"/>
  <c r="AN26" i="3"/>
  <c r="AN25" i="3"/>
  <c r="AN24" i="3"/>
  <c r="AN23" i="3"/>
  <c r="AN22" i="3"/>
  <c r="AN21" i="3"/>
  <c r="AN20" i="3"/>
  <c r="AN19" i="3"/>
  <c r="AN18" i="3"/>
  <c r="AN17" i="3"/>
  <c r="AN16" i="3"/>
  <c r="AN15" i="3"/>
  <c r="AN14" i="3"/>
  <c r="AN13" i="3"/>
  <c r="AN12" i="3"/>
  <c r="AN11" i="3"/>
  <c r="AN10" i="3"/>
  <c r="AN9" i="3"/>
  <c r="AN8" i="3"/>
  <c r="AN7" i="3"/>
  <c r="AN6" i="3"/>
  <c r="AN5" i="3"/>
  <c r="AN4" i="3"/>
  <c r="AN3" i="3"/>
  <c r="AK67" i="3"/>
  <c r="AK66" i="3"/>
  <c r="AK65" i="3"/>
  <c r="AK64" i="3"/>
  <c r="AK63" i="3"/>
  <c r="AK62" i="3"/>
  <c r="AK61" i="3"/>
  <c r="AK60" i="3"/>
  <c r="AK59" i="3"/>
  <c r="AK58" i="3"/>
  <c r="AK57" i="3"/>
  <c r="AK56" i="3"/>
  <c r="AK55" i="3"/>
  <c r="AK54" i="3"/>
  <c r="AK53" i="3"/>
  <c r="AK52" i="3"/>
  <c r="AK51" i="3"/>
  <c r="AK50" i="3"/>
  <c r="AK49" i="3"/>
  <c r="AK48" i="3"/>
  <c r="AK47" i="3"/>
  <c r="AK46" i="3"/>
  <c r="AK45" i="3"/>
  <c r="AK44" i="3"/>
  <c r="AK42" i="3"/>
  <c r="AK41" i="3"/>
  <c r="AK40" i="3"/>
  <c r="AK39" i="3"/>
  <c r="AK38" i="3"/>
  <c r="AK37" i="3"/>
  <c r="AK36" i="3"/>
  <c r="AK35" i="3"/>
  <c r="AK34" i="3"/>
  <c r="AK33" i="3"/>
  <c r="AK32" i="3"/>
  <c r="AK31" i="3"/>
  <c r="AK30" i="3"/>
  <c r="AK29" i="3"/>
  <c r="AK28" i="3"/>
  <c r="AK27" i="3"/>
  <c r="AK26" i="3"/>
  <c r="AK25" i="3"/>
  <c r="AK24" i="3"/>
  <c r="AK23" i="3"/>
  <c r="AK22" i="3"/>
  <c r="AK21" i="3"/>
  <c r="AK20" i="3"/>
  <c r="AK19" i="3"/>
  <c r="AK18" i="3"/>
  <c r="AK17" i="3"/>
  <c r="AK16" i="3"/>
  <c r="AK15" i="3"/>
  <c r="AK14" i="3"/>
  <c r="AK13" i="3"/>
  <c r="AK12" i="3"/>
  <c r="AK11" i="3"/>
  <c r="AK10" i="3"/>
  <c r="AK9" i="3"/>
  <c r="AK8" i="3"/>
  <c r="AK7" i="3"/>
  <c r="AK6" i="3"/>
  <c r="AK5" i="3"/>
  <c r="AK4" i="3"/>
  <c r="AK3" i="3"/>
  <c r="AH67" i="3"/>
  <c r="AH66" i="3"/>
  <c r="AH65" i="3"/>
  <c r="AH64" i="3"/>
  <c r="AH63" i="3"/>
  <c r="AH62" i="3"/>
  <c r="AH61" i="3"/>
  <c r="AH60" i="3"/>
  <c r="AH59" i="3"/>
  <c r="AH58" i="3"/>
  <c r="AH57" i="3"/>
  <c r="AH56" i="3"/>
  <c r="AH55" i="3"/>
  <c r="AH54" i="3"/>
  <c r="AH53" i="3"/>
  <c r="AH52" i="3"/>
  <c r="AH51" i="3"/>
  <c r="AH50" i="3"/>
  <c r="AH49" i="3"/>
  <c r="AH48" i="3"/>
  <c r="AH47" i="3"/>
  <c r="AH46" i="3"/>
  <c r="AH45" i="3"/>
  <c r="AH44" i="3"/>
  <c r="AH42" i="3"/>
  <c r="AH41" i="3"/>
  <c r="AH40" i="3"/>
  <c r="AH39" i="3"/>
  <c r="AH38" i="3"/>
  <c r="AH37" i="3"/>
  <c r="AH36" i="3"/>
  <c r="AH35" i="3"/>
  <c r="AH34" i="3"/>
  <c r="AH33" i="3"/>
  <c r="AH32" i="3"/>
  <c r="AH31" i="3"/>
  <c r="AH30" i="3"/>
  <c r="AH29" i="3"/>
  <c r="AH28" i="3"/>
  <c r="AH27" i="3"/>
  <c r="AH26" i="3"/>
  <c r="AH25" i="3"/>
  <c r="AH24" i="3"/>
  <c r="AH23" i="3"/>
  <c r="AH22" i="3"/>
  <c r="AH21" i="3"/>
  <c r="AH20" i="3"/>
  <c r="AH19" i="3"/>
  <c r="AH18" i="3"/>
  <c r="AH17" i="3"/>
  <c r="AH16" i="3"/>
  <c r="AH15" i="3"/>
  <c r="AH14" i="3"/>
  <c r="AH13" i="3"/>
  <c r="AH12" i="3"/>
  <c r="AH11" i="3"/>
  <c r="AH10" i="3"/>
  <c r="AH9" i="3"/>
  <c r="AH8" i="3"/>
  <c r="AH7" i="3"/>
  <c r="AH6" i="3"/>
  <c r="AH5" i="3"/>
  <c r="AH4" i="3"/>
  <c r="AH3" i="3"/>
  <c r="AB67" i="3"/>
  <c r="AB66" i="3"/>
  <c r="AB65" i="3"/>
  <c r="AB64" i="3"/>
  <c r="AB63" i="3"/>
  <c r="AB62" i="3"/>
  <c r="AB61" i="3"/>
  <c r="AB60" i="3"/>
  <c r="AB59" i="3"/>
  <c r="AB58" i="3"/>
  <c r="AB57" i="3"/>
  <c r="AB56" i="3"/>
  <c r="AB55" i="3"/>
  <c r="AB54" i="3"/>
  <c r="AB53" i="3"/>
  <c r="AB52" i="3"/>
  <c r="AB51" i="3"/>
  <c r="AB50" i="3"/>
  <c r="AB49" i="3"/>
  <c r="AB48" i="3"/>
  <c r="AB47" i="3"/>
  <c r="AB46" i="3"/>
  <c r="AB45" i="3"/>
  <c r="AB44" i="3"/>
  <c r="AB42" i="3"/>
  <c r="AB41" i="3"/>
  <c r="AB40" i="3"/>
  <c r="AB39" i="3"/>
  <c r="AB38" i="3"/>
  <c r="AB37" i="3"/>
  <c r="AB36" i="3"/>
  <c r="AB35" i="3"/>
  <c r="AB34" i="3"/>
  <c r="AB33" i="3"/>
  <c r="AB32" i="3"/>
  <c r="AB31" i="3"/>
  <c r="AB30" i="3"/>
  <c r="AB29" i="3"/>
  <c r="AB28" i="3"/>
  <c r="AB27" i="3"/>
  <c r="AB26" i="3"/>
  <c r="AB25" i="3"/>
  <c r="AB24" i="3"/>
  <c r="AB23" i="3"/>
  <c r="AB22" i="3"/>
  <c r="AB21" i="3"/>
  <c r="AB20" i="3"/>
  <c r="AB19" i="3"/>
  <c r="AB18" i="3"/>
  <c r="AB17" i="3"/>
  <c r="AB16" i="3"/>
  <c r="AB15" i="3"/>
  <c r="AB14" i="3"/>
  <c r="AB13" i="3"/>
  <c r="AB12" i="3"/>
  <c r="AB11" i="3"/>
  <c r="AB10" i="3"/>
  <c r="AB9" i="3"/>
  <c r="AB8" i="3"/>
  <c r="AB7" i="3"/>
  <c r="AB6" i="3"/>
  <c r="AB5" i="3"/>
  <c r="AB4" i="3"/>
  <c r="AB3" i="3"/>
  <c r="V54" i="3"/>
  <c r="V52" i="3"/>
  <c r="V60" i="3"/>
  <c r="V59" i="3"/>
  <c r="V58" i="3"/>
  <c r="V57" i="3"/>
  <c r="V56" i="3"/>
  <c r="V55" i="3"/>
  <c r="V51" i="3"/>
  <c r="V49" i="3"/>
  <c r="V44" i="3"/>
  <c r="V42" i="3"/>
  <c r="V43" i="3"/>
  <c r="S66" i="3"/>
  <c r="S64" i="3"/>
  <c r="S63" i="3"/>
  <c r="S62" i="3"/>
  <c r="S61" i="3"/>
  <c r="S60" i="3"/>
  <c r="S59" i="3"/>
  <c r="S58" i="3"/>
  <c r="S57" i="3"/>
  <c r="S55" i="3"/>
  <c r="S54" i="3"/>
  <c r="S53" i="3"/>
  <c r="S52" i="3"/>
  <c r="S51" i="3"/>
  <c r="S50" i="3"/>
  <c r="S49" i="3"/>
  <c r="S46" i="3"/>
  <c r="S45" i="3"/>
  <c r="S43" i="3"/>
  <c r="S42" i="3"/>
  <c r="S41" i="3"/>
  <c r="S40" i="3"/>
  <c r="S39" i="3"/>
  <c r="S30" i="3"/>
  <c r="S29" i="3"/>
  <c r="S27" i="3"/>
  <c r="S26" i="3"/>
  <c r="S23" i="3"/>
  <c r="S22" i="3"/>
  <c r="S21" i="3"/>
  <c r="S16" i="3"/>
  <c r="S12" i="3"/>
  <c r="S11" i="3"/>
  <c r="S10" i="3"/>
  <c r="S9" i="3"/>
  <c r="S8" i="3"/>
  <c r="S7" i="3"/>
  <c r="S6" i="3"/>
  <c r="S5" i="3"/>
  <c r="S4" i="3"/>
  <c r="S3" i="3"/>
  <c r="P67" i="3"/>
  <c r="P66" i="3"/>
  <c r="P65" i="3"/>
  <c r="P64" i="3"/>
  <c r="P63" i="3"/>
  <c r="P62" i="3"/>
  <c r="P61" i="3"/>
  <c r="P60" i="3"/>
  <c r="P59" i="3"/>
  <c r="P58" i="3"/>
  <c r="P57" i="3"/>
  <c r="P56" i="3"/>
  <c r="P55" i="3"/>
  <c r="P54" i="3"/>
  <c r="P53" i="3"/>
  <c r="P52" i="3"/>
  <c r="P51" i="3"/>
  <c r="P50" i="3"/>
  <c r="P49" i="3"/>
  <c r="P48" i="3"/>
  <c r="P47" i="3"/>
  <c r="P46" i="3"/>
  <c r="P45" i="3"/>
  <c r="P44" i="3"/>
  <c r="P43" i="3"/>
  <c r="P42" i="3"/>
  <c r="P41" i="3"/>
  <c r="P40" i="3"/>
  <c r="P39" i="3"/>
  <c r="P38" i="3"/>
  <c r="P37" i="3"/>
  <c r="P36" i="3"/>
  <c r="P35" i="3"/>
  <c r="P34" i="3"/>
  <c r="P33" i="3"/>
  <c r="P32" i="3"/>
  <c r="P31" i="3"/>
  <c r="P30" i="3"/>
  <c r="P29" i="3"/>
  <c r="P28" i="3"/>
  <c r="P27" i="3"/>
  <c r="P26" i="3"/>
  <c r="P25" i="3"/>
  <c r="P24" i="3"/>
  <c r="P23" i="3"/>
  <c r="P22" i="3"/>
  <c r="P21" i="3"/>
  <c r="P20" i="3"/>
  <c r="P19" i="3"/>
  <c r="P18" i="3"/>
  <c r="P17" i="3"/>
  <c r="P16" i="3"/>
  <c r="P15" i="3"/>
  <c r="P14" i="3"/>
  <c r="P13" i="3"/>
  <c r="P12" i="3"/>
  <c r="P11" i="3"/>
  <c r="P10" i="3"/>
  <c r="P9" i="3"/>
  <c r="P8" i="3"/>
  <c r="P7" i="3"/>
  <c r="P6" i="3"/>
  <c r="P5" i="3"/>
  <c r="P4" i="3"/>
  <c r="P3" i="3"/>
  <c r="J67" i="3"/>
  <c r="J66" i="3"/>
  <c r="J65" i="3"/>
  <c r="J64" i="3"/>
  <c r="J63" i="3"/>
  <c r="J62" i="3"/>
  <c r="J61" i="3"/>
  <c r="J60" i="3"/>
  <c r="J59" i="3"/>
  <c r="J58" i="3"/>
  <c r="J57" i="3"/>
  <c r="J56" i="3"/>
  <c r="J55" i="3"/>
  <c r="J54" i="3"/>
  <c r="J53" i="3"/>
  <c r="J52" i="3"/>
  <c r="J51" i="3"/>
  <c r="J50" i="3"/>
  <c r="J49" i="3"/>
  <c r="J48" i="3"/>
  <c r="J47" i="3"/>
  <c r="J46" i="3"/>
  <c r="J45" i="3"/>
  <c r="J44" i="3"/>
  <c r="J43" i="3"/>
  <c r="J42" i="3"/>
  <c r="J41" i="3"/>
  <c r="J40" i="3"/>
  <c r="J39" i="3"/>
  <c r="J38" i="3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J6" i="3"/>
  <c r="J5" i="3"/>
  <c r="J4" i="3"/>
  <c r="J3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G3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2" i="3"/>
  <c r="G43" i="3"/>
  <c r="BF42" i="3" l="1"/>
  <c r="BF45" i="3"/>
  <c r="BF47" i="3"/>
  <c r="BF49" i="3"/>
  <c r="BF51" i="3"/>
  <c r="BF53" i="3"/>
  <c r="BF55" i="3"/>
  <c r="BF57" i="3"/>
  <c r="BF59" i="3"/>
  <c r="BF61" i="3"/>
  <c r="BF63" i="3"/>
  <c r="BF65" i="3"/>
  <c r="BF67" i="3"/>
  <c r="BF4" i="3"/>
  <c r="BF6" i="3"/>
  <c r="BF8" i="3"/>
  <c r="BF10" i="3"/>
  <c r="BF12" i="3"/>
  <c r="BF14" i="3"/>
  <c r="BF16" i="3"/>
  <c r="BF18" i="3"/>
  <c r="BF20" i="3"/>
  <c r="BF22" i="3"/>
  <c r="BF24" i="3"/>
  <c r="BF26" i="3"/>
  <c r="BF28" i="3"/>
  <c r="BF30" i="3"/>
  <c r="BF32" i="3"/>
  <c r="BF34" i="3"/>
  <c r="BF36" i="3"/>
  <c r="BF38" i="3"/>
  <c r="BF40" i="3"/>
  <c r="BF43" i="3"/>
  <c r="BF44" i="3"/>
  <c r="BF46" i="3"/>
  <c r="BF48" i="3"/>
  <c r="BF50" i="3"/>
  <c r="BF52" i="3"/>
  <c r="BF54" i="3"/>
  <c r="BF56" i="3"/>
  <c r="BF58" i="3"/>
  <c r="BF60" i="3"/>
  <c r="BF62" i="3"/>
  <c r="BF64" i="3"/>
  <c r="BF66" i="3"/>
  <c r="BF5" i="3"/>
  <c r="BF7" i="3"/>
  <c r="BF9" i="3"/>
  <c r="BF11" i="3"/>
  <c r="BF13" i="3"/>
  <c r="BF15" i="3"/>
  <c r="BF17" i="3"/>
  <c r="BF19" i="3"/>
  <c r="BF21" i="3"/>
  <c r="BF23" i="3"/>
  <c r="BF25" i="3"/>
  <c r="BF27" i="3"/>
  <c r="BF29" i="3"/>
  <c r="BF31" i="3"/>
  <c r="BF33" i="3"/>
  <c r="BF35" i="3"/>
  <c r="BF37" i="3"/>
  <c r="BF39" i="3"/>
  <c r="BF41" i="3"/>
  <c r="W24" i="1"/>
  <c r="BG4" i="9" l="1"/>
  <c r="BF4" i="9"/>
  <c r="BF3" i="3"/>
  <c r="W69" i="1"/>
  <c r="W68" i="1"/>
  <c r="W67" i="1"/>
  <c r="W66" i="1"/>
  <c r="W65" i="1"/>
  <c r="W64" i="1"/>
  <c r="W63" i="1"/>
  <c r="W45" i="1"/>
  <c r="W32" i="1"/>
  <c r="W31" i="1"/>
  <c r="W30" i="1"/>
  <c r="W29" i="1"/>
  <c r="W28" i="1"/>
  <c r="W27" i="1"/>
  <c r="W26" i="1"/>
  <c r="W25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W7" i="1"/>
  <c r="W6" i="1"/>
  <c r="W5" i="1"/>
  <c r="W62" i="1" l="1"/>
  <c r="W61" i="1"/>
  <c r="W60" i="1"/>
  <c r="W59" i="1"/>
  <c r="W58" i="1"/>
  <c r="W57" i="1"/>
  <c r="W55" i="1"/>
  <c r="W53" i="1"/>
  <c r="W52" i="1"/>
  <c r="W51" i="1"/>
  <c r="W50" i="1"/>
  <c r="W49" i="1"/>
  <c r="W48" i="1"/>
  <c r="W47" i="1"/>
  <c r="W46" i="1"/>
  <c r="W44" i="1"/>
  <c r="W43" i="1"/>
  <c r="W42" i="1"/>
  <c r="W40" i="1"/>
  <c r="W39" i="1"/>
  <c r="W38" i="1"/>
  <c r="W37" i="1"/>
  <c r="W36" i="1"/>
  <c r="W35" i="1"/>
  <c r="W34" i="1"/>
  <c r="W33" i="1"/>
  <c r="W41" i="1" l="1"/>
  <c r="E1" i="1" l="1"/>
</calcChain>
</file>

<file path=xl/sharedStrings.xml><?xml version="1.0" encoding="utf-8"?>
<sst xmlns="http://schemas.openxmlformats.org/spreadsheetml/2006/main" count="13865" uniqueCount="777">
  <si>
    <t>№</t>
  </si>
  <si>
    <t>Адрес дома</t>
  </si>
  <si>
    <t>Сведения о способе управления многоквартирным домом</t>
  </si>
  <si>
    <t>Наименование</t>
  </si>
  <si>
    <t>Дата</t>
  </si>
  <si>
    <t>Номер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</si>
  <si>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</si>
  <si>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</si>
  <si>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</si>
  <si>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Адрес многоквартирного дома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</si>
  <si>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</si>
  <si>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</si>
  <si>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</si>
  <si>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</si>
  <si>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</si>
  <si>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 xml:space="preserve">Количество подъездов  </t>
  </si>
  <si>
    <t>Количество лифтов</t>
  </si>
  <si>
    <t>Количество помещений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</si>
  <si>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</si>
  <si>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</si>
  <si>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</si>
  <si>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</si>
  <si>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</si>
  <si>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</si>
  <si>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</si>
  <si>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</si>
  <si>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</si>
  <si>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</si>
  <si>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</si>
  <si>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</si>
  <si>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Документ, подтверждающий выбранный способ управления</t>
  </si>
  <si>
    <t>Договор управления</t>
  </si>
  <si>
    <t>Наибольшее</t>
  </si>
  <si>
    <t>Наименьшее</t>
  </si>
  <si>
    <t>Всего</t>
  </si>
  <si>
    <t xml:space="preserve">   Жилых</t>
  </si>
  <si>
    <t>Нежилых</t>
  </si>
  <si>
    <t>Общая площадь дома</t>
  </si>
  <si>
    <t xml:space="preserve"> Общая площадь жилых помещений</t>
  </si>
  <si>
    <t>Общая площадь нежилых помещений</t>
  </si>
  <si>
    <t>Общая площадь помещений, входящих в состав общего имущества</t>
  </si>
  <si>
    <t>Фундамент</t>
  </si>
  <si>
    <t>Тип фундамента</t>
  </si>
  <si>
    <t>Стены и перекрытия</t>
  </si>
  <si>
    <t>Тип перекрытия</t>
  </si>
  <si>
    <t>Материал несущих стен</t>
  </si>
  <si>
    <t>Фасады (заполняется по каждому типу фасада)</t>
  </si>
  <si>
    <t>Тип фасада 2</t>
  </si>
  <si>
    <t>Крыши (заполняется по каждому типу крыши)</t>
  </si>
  <si>
    <t>Тип крыши 1</t>
  </si>
  <si>
    <t>Тип кровли 2</t>
  </si>
  <si>
    <t>Тип крыши 2</t>
  </si>
  <si>
    <t>Тип кровли 1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</si>
  <si>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</si>
  <si>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</si>
  <si>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</si>
  <si>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</si>
  <si>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</si>
  <si>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Лифты (при наличии заполняется для каждого лифта)</t>
  </si>
  <si>
    <t>Номер подъезда 1</t>
  </si>
  <si>
    <t>Тип лифта 2</t>
  </si>
  <si>
    <t>Год ввода в эксплуатацию 3</t>
  </si>
  <si>
    <t>Тип лифта 1</t>
  </si>
  <si>
    <t>Год ввода в эксплуатацию 1</t>
  </si>
  <si>
    <t>Номер подъезда 2</t>
  </si>
  <si>
    <t>Год ввода в эксплуатацию 2</t>
  </si>
  <si>
    <t>Номер подъезда 3</t>
  </si>
  <si>
    <t>Тип лифта 3</t>
  </si>
  <si>
    <t>Номер подъезда 4</t>
  </si>
  <si>
    <t>Тип лифта 4</t>
  </si>
  <si>
    <t>Год ввода в эксплуатацию 4</t>
  </si>
  <si>
    <t>Номер подъезда 5</t>
  </si>
  <si>
    <t>Тип лифта 5</t>
  </si>
  <si>
    <t>Год ввода в эксплуатацию 5</t>
  </si>
  <si>
    <t>Номер подъезда 6</t>
  </si>
  <si>
    <t>Тип лифта 6</t>
  </si>
  <si>
    <t>Год ввода в эксплуатацию 6</t>
  </si>
  <si>
    <t>Номер подъезда 7</t>
  </si>
  <si>
    <t>Тип лифта 7</t>
  </si>
  <si>
    <t>Год ввода в эксплуатацию 7</t>
  </si>
  <si>
    <t>Номер подъезда 8</t>
  </si>
  <si>
    <t>Тип лифта 8</t>
  </si>
  <si>
    <t>Год ввода в эксплуатацию 8</t>
  </si>
  <si>
    <t>Общедомовые приборы учета (заполняется для каждого прибора учета)</t>
  </si>
  <si>
    <t>Вид коммунального ресурса 1</t>
  </si>
  <si>
    <t>Наличие прибора учета 1</t>
  </si>
  <si>
    <t>Тип прибора учета 1</t>
  </si>
  <si>
    <t>Единица измерения 1</t>
  </si>
  <si>
    <t>Дата ввода в эксплуатацию 1</t>
  </si>
  <si>
    <t>Вид коммунального ресурса 2</t>
  </si>
  <si>
    <t>Наличие прибора учета 2</t>
  </si>
  <si>
    <t>Тип прибора учета 2</t>
  </si>
  <si>
    <t>Единица измерения 2</t>
  </si>
  <si>
    <t>Дата ввода в эксплуатацию 2</t>
  </si>
  <si>
    <t>Вид коммунального ресурса 3</t>
  </si>
  <si>
    <t>Наличие прибора учета 3</t>
  </si>
  <si>
    <t>Тип прибора учета 3</t>
  </si>
  <si>
    <t>Единица измерения 3</t>
  </si>
  <si>
    <t>Дата ввода в эксплуатацию 3</t>
  </si>
  <si>
    <t>Вид коммунального ресурса 4</t>
  </si>
  <si>
    <t>Наличие прибора учета 4</t>
  </si>
  <si>
    <t>Тип прибора учета 4</t>
  </si>
  <si>
    <t>Единица измерения 4</t>
  </si>
  <si>
    <t>Дата ввода в эксплуатацию 4</t>
  </si>
  <si>
    <t>Дата поверки/замены прибора в эксплуатации 2</t>
  </si>
  <si>
    <t>Дата поверки/замены прибора в эксплуатации 3</t>
  </si>
  <si>
    <t>Дата поверки/замены прибора в эксплуатации 4</t>
  </si>
  <si>
    <t>Дата поверки/замены прибора в эксплуатации 1</t>
  </si>
  <si>
    <t>Вид коммунального ресурса 5</t>
  </si>
  <si>
    <t>Наличие прибора учета 5</t>
  </si>
  <si>
    <t>Тип прибора учета 5</t>
  </si>
  <si>
    <t>Единица измерения 5</t>
  </si>
  <si>
    <t>Дата ввода в эксплуатацию 5</t>
  </si>
  <si>
    <t>Дата поверки/замены прибора в эксплуатации 5</t>
  </si>
  <si>
    <t>Вид коммунального ресурса 6</t>
  </si>
  <si>
    <t>Наличие прибора учета 6</t>
  </si>
  <si>
    <t>Тип прибора учета 6</t>
  </si>
  <si>
    <t>Единица измерения 6</t>
  </si>
  <si>
    <t>Дата ввода в эксплуатацию 6</t>
  </si>
  <si>
    <t>Дата поверки/замены прибора в эксплуатации 6</t>
  </si>
  <si>
    <t>Вид коммунального ресурса 7</t>
  </si>
  <si>
    <t>Наличие прибора учета 7</t>
  </si>
  <si>
    <t>Тип прибора учета 7</t>
  </si>
  <si>
    <t>Единица измерения 7</t>
  </si>
  <si>
    <t>Дата ввода в эксплуатацию 7</t>
  </si>
  <si>
    <t>Дата поверки/замены прибора в эксплуатации 7</t>
  </si>
  <si>
    <t>Вид коммунального ресурса 8</t>
  </si>
  <si>
    <t>Наличие прибора учета 8</t>
  </si>
  <si>
    <t>Тип прибора учета 8</t>
  </si>
  <si>
    <t>Единица измерения 8</t>
  </si>
  <si>
    <t>Дата ввода в эксплуатацию 8</t>
  </si>
  <si>
    <t>Дата поверки/замены прибора в эксплуатации 8</t>
  </si>
  <si>
    <t>Вид коммунального ресурса 9</t>
  </si>
  <si>
    <t>Наличие прибора учета 9</t>
  </si>
  <si>
    <t>Тип прибора учета 9</t>
  </si>
  <si>
    <t>Единица измерения 9</t>
  </si>
  <si>
    <t>Дата ввода в эксплуатацию 9</t>
  </si>
  <si>
    <t>Дата поверки/замены прибора в эксплуатации 9</t>
  </si>
  <si>
    <t>Вид коммунального ресурса 10</t>
  </si>
  <si>
    <t>Единица измерения 10</t>
  </si>
  <si>
    <t>Дата ввода в эксплуатацию 10</t>
  </si>
  <si>
    <t>Дата поверки/замены прибора в эксплуатации 10</t>
  </si>
  <si>
    <t>Вид коммунального ресурса 11</t>
  </si>
  <si>
    <t>Наличие прибора учета 11</t>
  </si>
  <si>
    <t>Тип прибора учета 11</t>
  </si>
  <si>
    <t>Единица измерения 11</t>
  </si>
  <si>
    <t>Дата ввода в эксплуатацию 11</t>
  </si>
  <si>
    <t>Дата поверки/замены прибора в эксплуатации 11</t>
  </si>
  <si>
    <t>Вид коммунального ресурса 12</t>
  </si>
  <si>
    <t>Наличие прибора учета 12</t>
  </si>
  <si>
    <t>Тип прибора учета 12</t>
  </si>
  <si>
    <t>Единица измерения 12</t>
  </si>
  <si>
    <t>Дата ввода в эксплуатацию 12</t>
  </si>
  <si>
    <t>Дата поверки/замены прибора в эксплуатации 12</t>
  </si>
  <si>
    <t>Вид коммунального ресурса 13</t>
  </si>
  <si>
    <t>Наличие прибора учета 13</t>
  </si>
  <si>
    <t>Тип прибора учета 13</t>
  </si>
  <si>
    <t>Единица измерения 13</t>
  </si>
  <si>
    <t>Дата ввода в эксплуатацию 13</t>
  </si>
  <si>
    <t>Дата поверки/замены прибора в эксплуатации 13</t>
  </si>
  <si>
    <t>Вид коммунального ресурса 14</t>
  </si>
  <si>
    <t>Наличие прибора учета 14</t>
  </si>
  <si>
    <t>Тип прибора учета 14</t>
  </si>
  <si>
    <t>Единица измерения 14</t>
  </si>
  <si>
    <t>Дата ввода в эксплуатацию 14</t>
  </si>
  <si>
    <t>Дата поверки/замены прибора в эксплуатации 14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</si>
  <si>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</si>
  <si>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</si>
  <si>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</si>
  <si>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</si>
  <si>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</si>
  <si>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</si>
  <si>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</si>
  <si>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</si>
  <si>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</si>
  <si>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</si>
  <si>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</si>
  <si>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</si>
  <si>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</si>
  <si>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</si>
  <si>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</si>
  <si>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</si>
  <si>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</si>
  <si>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</si>
  <si>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</si>
  <si>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</si>
  <si>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Дополнительное оборудование (заполняется для каждого вида оборудования)</t>
  </si>
  <si>
    <t>Вид оборудования 1</t>
  </si>
  <si>
    <t>Вид оборудования 2</t>
  </si>
  <si>
    <t>Вид оборудования 3</t>
  </si>
  <si>
    <t>Единица измерения</t>
  </si>
  <si>
    <t>Стоимость на единицу измерения (руб.)</t>
  </si>
  <si>
    <t>Дата начала действия установленного размера стоимости работы (услуги)</t>
  </si>
  <si>
    <t>Основание установления стоимости работы (услуги)</t>
  </si>
  <si>
    <t>Исполнитель работы (услуги)</t>
  </si>
  <si>
    <t>Периодичность  предоставления работы (услуги)</t>
  </si>
  <si>
    <t>Факт предоставления</t>
  </si>
  <si>
    <t>Тип предоставления услуги</t>
  </si>
  <si>
    <t>Тариф, установленный для потребителей (руб.)</t>
  </si>
  <si>
    <t>Лицо, осуществляющее поставку коммунального ресурса</t>
  </si>
  <si>
    <t>Поставщик ресурсов - УО</t>
  </si>
  <si>
    <t>ИНН лица, осущесвляющего поставку</t>
  </si>
  <si>
    <t>Наименование лица, осущесвляющего поставку</t>
  </si>
  <si>
    <t>Реквизиты договора на поставку коммунального ресурса</t>
  </si>
  <si>
    <t>Нормативно-правовой акт, устанавливающий тариф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</si>
  <si>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</si>
  <si>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</si>
  <si>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</si>
  <si>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</si>
  <si>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Дополнительно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</si>
  <si>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</si>
  <si>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t>Газоснабжение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</si>
  <si>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</si>
  <si>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</si>
  <si>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</si>
  <si>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 (кв.м.)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</si>
  <si>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</si>
  <si>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</si>
  <si>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</si>
  <si>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>Реквизиты договора</t>
  </si>
  <si>
    <t>Дата начала действия договора</t>
  </si>
  <si>
    <t>Стоимость по договору в месяц (руб.)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</si>
  <si>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</si>
  <si>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Имеется ли специальный счет на обеспечение проведения капитального ремонта общего имущества в многоквартирном доме?</t>
  </si>
  <si>
    <t>Сведения о фонде капитального ремонта</t>
  </si>
  <si>
    <t>Владелец специального счета</t>
  </si>
  <si>
    <t>ИНН владельца</t>
  </si>
  <si>
    <t>Наименование владельца</t>
  </si>
  <si>
    <t>Размер взноса на капитальный ремонт на 1 кв.м. в соответствии с решением общего собрания собственников помещений в многоквартирном доме (руб.)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</si>
  <si>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</si>
  <si>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</si>
  <si>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</si>
  <si>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</si>
  <si>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 за работы (услуги) по содержанию и текущему ремонту, в том числе:</t>
  </si>
  <si>
    <t>Получено денежных средств, в т. ч:</t>
  </si>
  <si>
    <t>Выполненные  работы (оказанные услуги) по содержанию общего имущества и текущему ремонту в отчетном периоде</t>
  </si>
  <si>
    <t xml:space="preserve">Тип фасада 1 </t>
  </si>
  <si>
    <t>Горячее водоснабжение</t>
  </si>
  <si>
    <t>кв.м</t>
  </si>
  <si>
    <r>
      <t xml:space="preserve">Работы (услуги) по </t>
    </r>
    <r>
      <rPr>
        <b/>
        <sz val="11"/>
        <color rgb="FFFF0000"/>
        <rFont val="Calibri"/>
        <family val="2"/>
        <charset val="204"/>
        <scheme val="minor"/>
      </rPr>
      <t>управлению</t>
    </r>
    <r>
      <rPr>
        <b/>
        <sz val="11"/>
        <color theme="1"/>
        <rFont val="Calibri"/>
        <family val="2"/>
        <charset val="204"/>
        <scheme val="minor"/>
      </rPr>
      <t xml:space="preserve"> многоквартирным домом</t>
    </r>
  </si>
  <si>
    <r>
      <t xml:space="preserve">Работы по содержанию и ремонту </t>
    </r>
    <r>
      <rPr>
        <b/>
        <sz val="11"/>
        <color rgb="FFFF0000"/>
        <rFont val="Calibri"/>
        <family val="2"/>
        <charset val="204"/>
        <scheme val="minor"/>
      </rPr>
      <t>конструктивных элементов</t>
    </r>
    <r>
      <rPr>
        <b/>
        <sz val="11"/>
        <color theme="1"/>
        <rFont val="Calibri"/>
        <family val="2"/>
        <charset val="204"/>
        <scheme val="minor"/>
      </rPr>
      <t xml:space="preserve"> (несущих конструкций и ненесущих конструкций) многоквартирных домов</t>
    </r>
  </si>
  <si>
    <r>
      <t xml:space="preserve">Работы по </t>
    </r>
    <r>
      <rPr>
        <b/>
        <sz val="11"/>
        <color rgb="FFFF0000"/>
        <rFont val="Calibri"/>
        <family val="2"/>
        <charset val="204"/>
        <scheme val="minor"/>
      </rPr>
      <t>текущему ремонту</t>
    </r>
  </si>
  <si>
    <r>
      <t xml:space="preserve">Работы по </t>
    </r>
    <r>
      <rPr>
        <b/>
        <sz val="11"/>
        <color rgb="FFFF0000"/>
        <rFont val="Calibri"/>
        <family val="2"/>
        <charset val="204"/>
        <scheme val="minor"/>
      </rPr>
      <t>содержанию земельного участка</t>
    </r>
    <r>
      <rPr>
        <b/>
        <sz val="11"/>
        <color theme="1"/>
        <rFont val="Calibri"/>
        <family val="2"/>
        <charset val="204"/>
        <scheme val="minor"/>
      </rPr>
      <t xml:space="preserve"> с элементами озеленения и благоустройства, иными объектами, предназначенными для обслуживания и эксплуатации многоквартирного дома</t>
    </r>
  </si>
  <si>
    <r>
      <t xml:space="preserve">Проведение </t>
    </r>
    <r>
      <rPr>
        <b/>
        <sz val="11"/>
        <color rgb="FFFF0000"/>
        <rFont val="Calibri"/>
        <family val="2"/>
        <charset val="204"/>
        <scheme val="minor"/>
      </rPr>
      <t>дератизации и дезинсекции помещений</t>
    </r>
    <r>
      <rPr>
        <b/>
        <sz val="11"/>
        <color theme="1"/>
        <rFont val="Calibri"/>
        <family val="2"/>
        <charset val="204"/>
        <scheme val="minor"/>
      </rPr>
      <t>, входящих в состав общего имущества в многоквартирном доме</t>
    </r>
  </si>
  <si>
    <r>
      <t xml:space="preserve">Обеспечение </t>
    </r>
    <r>
      <rPr>
        <b/>
        <sz val="11"/>
        <color rgb="FFFF0000"/>
        <rFont val="Calibri"/>
        <family val="2"/>
        <charset val="204"/>
        <scheme val="minor"/>
      </rPr>
      <t>устранения аварий</t>
    </r>
    <r>
      <rPr>
        <b/>
        <sz val="11"/>
        <color theme="1"/>
        <rFont val="Calibri"/>
        <family val="2"/>
        <charset val="204"/>
        <scheme val="minor"/>
      </rPr>
      <t xml:space="preserve"> на внутридомовых инженерных системах в многоквартирном доме</t>
    </r>
  </si>
  <si>
    <r>
      <t xml:space="preserve">Работы по содержанию и ремонту систем внутридомового </t>
    </r>
    <r>
      <rPr>
        <b/>
        <sz val="11"/>
        <color rgb="FFFF0000"/>
        <rFont val="Calibri"/>
        <family val="2"/>
        <charset val="204"/>
        <scheme val="minor"/>
      </rPr>
      <t>газового оборудования</t>
    </r>
  </si>
  <si>
    <r>
      <t xml:space="preserve">Работы по содержанию и ремонту систем </t>
    </r>
    <r>
      <rPr>
        <b/>
        <sz val="11"/>
        <color rgb="FFFF0000"/>
        <rFont val="Calibri"/>
        <family val="2"/>
        <charset val="204"/>
        <scheme val="minor"/>
      </rPr>
      <t>дымоудаления и вентиляции</t>
    </r>
  </si>
  <si>
    <r>
      <t xml:space="preserve">Работы по обеспечению требований </t>
    </r>
    <r>
      <rPr>
        <b/>
        <sz val="11"/>
        <color rgb="FFFF0000"/>
        <rFont val="Calibri"/>
        <family val="2"/>
        <charset val="204"/>
        <scheme val="minor"/>
      </rPr>
      <t>пожарной безопасности</t>
    </r>
  </si>
  <si>
    <r>
      <t xml:space="preserve">Работы по содержанию и ремонту </t>
    </r>
    <r>
      <rPr>
        <b/>
        <sz val="11"/>
        <color rgb="FFFF0000"/>
        <rFont val="Calibri"/>
        <family val="2"/>
        <charset val="204"/>
        <scheme val="minor"/>
      </rPr>
      <t>лифта</t>
    </r>
    <r>
      <rPr>
        <b/>
        <sz val="11"/>
        <color theme="1"/>
        <rFont val="Calibri"/>
        <family val="2"/>
        <charset val="204"/>
        <scheme val="minor"/>
      </rPr>
      <t xml:space="preserve"> (лифтов) в многоквартирном доме</t>
    </r>
  </si>
  <si>
    <r>
      <t xml:space="preserve">Работы по содержанию и ремонту </t>
    </r>
    <r>
      <rPr>
        <b/>
        <sz val="11"/>
        <color rgb="FFFF0000"/>
        <rFont val="Calibri"/>
        <family val="2"/>
        <charset val="204"/>
        <scheme val="minor"/>
      </rPr>
      <t>мусоропроводов</t>
    </r>
    <r>
      <rPr>
        <b/>
        <sz val="11"/>
        <color theme="1"/>
        <rFont val="Calibri"/>
        <family val="2"/>
        <charset val="204"/>
        <scheme val="minor"/>
      </rPr>
      <t xml:space="preserve"> в многоквартирном доме</t>
    </r>
  </si>
  <si>
    <r>
      <t xml:space="preserve">Работы по </t>
    </r>
    <r>
      <rPr>
        <b/>
        <sz val="11"/>
        <rFont val="Calibri"/>
        <family val="2"/>
        <charset val="204"/>
        <scheme val="minor"/>
      </rPr>
      <t>содержанию</t>
    </r>
    <r>
      <rPr>
        <b/>
        <sz val="11"/>
        <color theme="1"/>
        <rFont val="Calibri"/>
        <family val="2"/>
        <charset val="204"/>
        <scheme val="minor"/>
      </rPr>
      <t xml:space="preserve"> и ремонту оборудования и </t>
    </r>
    <r>
      <rPr>
        <b/>
        <sz val="11"/>
        <color rgb="FFFF0000"/>
        <rFont val="Calibri"/>
        <family val="2"/>
        <charset val="204"/>
        <scheme val="minor"/>
      </rPr>
      <t>систем инженерно-технического обеспечения</t>
    </r>
    <r>
      <rPr>
        <b/>
        <sz val="11"/>
        <color theme="1"/>
        <rFont val="Calibri"/>
        <family val="2"/>
        <charset val="204"/>
        <scheme val="minor"/>
      </rPr>
      <t>, входящих в состав общего имущества в многоквартирном доме</t>
    </r>
  </si>
  <si>
    <r>
      <t xml:space="preserve">Работы по организации </t>
    </r>
    <r>
      <rPr>
        <b/>
        <sz val="11"/>
        <rFont val="Calibri"/>
        <family val="2"/>
        <charset val="204"/>
        <scheme val="minor"/>
      </rPr>
      <t>мест накопления</t>
    </r>
    <r>
      <rPr>
        <b/>
        <sz val="11"/>
        <color theme="1"/>
        <rFont val="Calibri"/>
        <family val="2"/>
        <charset val="204"/>
        <scheme val="minor"/>
      </rPr>
      <t xml:space="preserve"> отработанных </t>
    </r>
    <r>
      <rPr>
        <b/>
        <sz val="11"/>
        <color rgb="FFFF0000"/>
        <rFont val="Calibri"/>
        <family val="2"/>
        <charset val="204"/>
        <scheme val="minor"/>
      </rPr>
      <t>ртутьсодержащих ламп</t>
    </r>
    <r>
      <rPr>
        <b/>
        <sz val="11"/>
        <color theme="1"/>
        <rFont val="Calibri"/>
        <family val="2"/>
        <charset val="204"/>
        <scheme val="minor"/>
      </rPr>
      <t xml:space="preserve"> и их передача в специализированные организации</t>
    </r>
  </si>
  <si>
    <r>
      <t>Работы по обеспечению</t>
    </r>
    <r>
      <rPr>
        <b/>
        <sz val="11"/>
        <rFont val="Calibri"/>
        <family val="2"/>
        <charset val="204"/>
        <scheme val="minor"/>
      </rPr>
      <t xml:space="preserve"> вывоза</t>
    </r>
    <r>
      <rPr>
        <b/>
        <sz val="11"/>
        <color rgb="FFFF0000"/>
        <rFont val="Calibri"/>
        <family val="2"/>
        <charset val="204"/>
        <scheme val="minor"/>
      </rPr>
      <t xml:space="preserve"> крупногабаритного мусора</t>
    </r>
  </si>
  <si>
    <r>
      <t xml:space="preserve">Работы по обеспечению </t>
    </r>
    <r>
      <rPr>
        <b/>
        <sz val="11"/>
        <rFont val="Calibri"/>
        <family val="2"/>
        <charset val="204"/>
        <scheme val="minor"/>
      </rPr>
      <t xml:space="preserve">вывоза </t>
    </r>
    <r>
      <rPr>
        <b/>
        <sz val="11"/>
        <color rgb="FFFF0000"/>
        <rFont val="Calibri"/>
        <family val="2"/>
        <charset val="204"/>
        <scheme val="minor"/>
      </rPr>
      <t>бытовых отходов</t>
    </r>
  </si>
  <si>
    <r>
      <t xml:space="preserve">Работы по </t>
    </r>
    <r>
      <rPr>
        <b/>
        <sz val="11"/>
        <color rgb="FFFF0000"/>
        <rFont val="Calibri"/>
        <family val="2"/>
        <charset val="204"/>
        <scheme val="minor"/>
      </rPr>
      <t>содержанию помещений</t>
    </r>
    <r>
      <rPr>
        <b/>
        <sz val="11"/>
        <color theme="1"/>
        <rFont val="Calibri"/>
        <family val="2"/>
        <charset val="204"/>
        <scheme val="minor"/>
      </rPr>
      <t>, входящих в состав общего имущества в многоквартирном доме</t>
    </r>
  </si>
  <si>
    <t>Отопление</t>
  </si>
  <si>
    <t>Электроснабжение</t>
  </si>
  <si>
    <t>Водоотведение</t>
  </si>
  <si>
    <t>Холодное водоснабжение</t>
  </si>
  <si>
    <t>Реквизиты протокола общего собрания собственников помещений 1</t>
  </si>
  <si>
    <t>Дата 1</t>
  </si>
  <si>
    <t>Номер 1</t>
  </si>
  <si>
    <t>Дата 2</t>
  </si>
  <si>
    <t>Реквизиты протокола общего собрания собственников помещений 2</t>
  </si>
  <si>
    <t>Реквизиты протокола общего собрания собственников помещений 3</t>
  </si>
  <si>
    <t>Дата 3</t>
  </si>
  <si>
    <t>Номер 3</t>
  </si>
  <si>
    <t>Номер 2</t>
  </si>
  <si>
    <t>Годовая плановая стоимость (руб.)</t>
  </si>
  <si>
    <t>Годовая фактическая стоимость (руб.)</t>
  </si>
  <si>
    <t>Итого годовая плановая стоимость (руб.)</t>
  </si>
  <si>
    <t>Итого годовая фактическая стоимость (руб.)</t>
  </si>
  <si>
    <t>Итого стоимость на единицу измерения (руб.)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</si>
  <si>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</si>
  <si>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</si>
  <si>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</si>
  <si>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</si>
  <si>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Авансовые платежи потребителей на начало периода (руб.)</t>
  </si>
  <si>
    <t>Переходящие остатки денежных средств на начало периода (руб.)</t>
  </si>
  <si>
    <t>Задолженность потребителей на начало периода (руб.)</t>
  </si>
  <si>
    <t>Авансовые платежи потребителей на конец периода (руб.)</t>
  </si>
  <si>
    <t>Переходящие остатки денежных средств на конец периода (руб.)</t>
  </si>
  <si>
    <t>Задолженность потребителей на конец периода (руб.)</t>
  </si>
  <si>
    <t>Сумма произведенного перерасчета (руб.)</t>
  </si>
  <si>
    <t>Авансовые платежи потребителей (на начало периода) (руб.)</t>
  </si>
  <si>
    <t>Переходящие остатки денежных средств (на начало периода) (руб.)</t>
  </si>
  <si>
    <t>Задолженность потребителей (на начало периода) (руб.)</t>
  </si>
  <si>
    <t>Всего (руб.)</t>
  </si>
  <si>
    <t>за содержание дома (руб.)</t>
  </si>
  <si>
    <t>за текущий  ремонт (руб.)</t>
  </si>
  <si>
    <t>за услуги управления (руб.)</t>
  </si>
  <si>
    <t>денежных средств от потребителей (руб.)</t>
  </si>
  <si>
    <t>целевых взносов от потребителей (руб.)</t>
  </si>
  <si>
    <t>субсидий (руб.)</t>
  </si>
  <si>
    <t>денежных средств от использования общего имущества (руб.)</t>
  </si>
  <si>
    <t>прочие поступления (руб.)</t>
  </si>
  <si>
    <t>Всего денежных средств с учетом остатков (руб.)</t>
  </si>
  <si>
    <t>Авансовые платежи потребителей (на конец периода) (руб.)</t>
  </si>
  <si>
    <t>Переходящие остатки денежных средств (на конец периода) (руб.)</t>
  </si>
  <si>
    <t>Задолженность потребителей (на конец периода (руб.)</t>
  </si>
  <si>
    <t>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</si>
  <si>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</si>
  <si>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Общий объем потребления (нат. показ.)</t>
  </si>
  <si>
    <t>Начислено потребителям (руб.)</t>
  </si>
  <si>
    <t>Оплачено потребителями (руб.)</t>
  </si>
  <si>
    <t>Задолженность потребителей (руб.)</t>
  </si>
  <si>
    <t>Начислено поставщиком (поставщиками) коммунального ресурса (руб.)</t>
  </si>
  <si>
    <t>Оплачено поставщику (поставщиками) коммунального ресурса (руб.)</t>
  </si>
  <si>
    <t>Задолженность перед поставщиком (поставщиками) коммунального ресурса (руб.)</t>
  </si>
  <si>
    <t>Сумма пени и штрафов, уплаченные поставщику (поставщикам) коммунального ресурса (руб.)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</si>
  <si>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</si>
  <si>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</si>
  <si>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</si>
  <si>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</si>
  <si>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 (руб.)</t>
  </si>
  <si>
    <t>Ежедневно</t>
  </si>
  <si>
    <t>Два и более раз в неделю</t>
  </si>
  <si>
    <t>Два и более раз в год</t>
  </si>
  <si>
    <t>Еженедельно</t>
  </si>
  <si>
    <t>По графику</t>
  </si>
  <si>
    <t>Помещение 1</t>
  </si>
  <si>
    <t>Сдается в аренду</t>
  </si>
  <si>
    <t>Помещение 4</t>
  </si>
  <si>
    <t>Помещение 5</t>
  </si>
  <si>
    <t>Помещение 3</t>
  </si>
  <si>
    <t>Помещение 2</t>
  </si>
  <si>
    <t>Протокол общего собрания собственников</t>
  </si>
  <si>
    <t>На счете регионального оператора</t>
  </si>
  <si>
    <t>Отсутствует</t>
  </si>
  <si>
    <t>Многоквартирный</t>
  </si>
  <si>
    <t>Нет</t>
  </si>
  <si>
    <t>Не присвоен</t>
  </si>
  <si>
    <t>Не имеется</t>
  </si>
  <si>
    <t>Имеется</t>
  </si>
  <si>
    <t>На специальном счете у регионального оператора</t>
  </si>
  <si>
    <t>Ленточный</t>
  </si>
  <si>
    <t>Деревянные</t>
  </si>
  <si>
    <t>Каменные, кирпичные</t>
  </si>
  <si>
    <t>Соответствует материалу стен</t>
  </si>
  <si>
    <t>Скатная</t>
  </si>
  <si>
    <t>Из волнистых и полуволнистых асбестоцементных листов (шиферная)</t>
  </si>
  <si>
    <t>Отсутствует, установка не требуется</t>
  </si>
  <si>
    <t>куб.м</t>
  </si>
  <si>
    <t>Гкал</t>
  </si>
  <si>
    <t>Установлен</t>
  </si>
  <si>
    <t>Без интерфейса передачи данных</t>
  </si>
  <si>
    <t>кВт</t>
  </si>
  <si>
    <t>Центральное</t>
  </si>
  <si>
    <t>Центральное (открытая система)</t>
  </si>
  <si>
    <t>Приточно-вытяжная вентиляция</t>
  </si>
  <si>
    <t>Наружные водостоки</t>
  </si>
  <si>
    <t>Железобетонные</t>
  </si>
  <si>
    <t>Отсутствует, требуется установка</t>
  </si>
  <si>
    <t>Оштукатуренный</t>
  </si>
  <si>
    <t>Панельные</t>
  </si>
  <si>
    <t>Плоская</t>
  </si>
  <si>
    <t>Из иного материала</t>
  </si>
  <si>
    <t>На лестничной клетке</t>
  </si>
  <si>
    <t>Пассажирский</t>
  </si>
  <si>
    <t>Центральное (закрытая система)</t>
  </si>
  <si>
    <t>Внутренние водостоки</t>
  </si>
  <si>
    <t>Свайный</t>
  </si>
  <si>
    <t>Вытяжная вентиляция</t>
  </si>
  <si>
    <t>С интерфейсом передачи данных</t>
  </si>
  <si>
    <t>Бетонные столбы</t>
  </si>
  <si>
    <t>Мягкая (наплавляемая) крыша</t>
  </si>
  <si>
    <t>Приточная вентиляция</t>
  </si>
  <si>
    <t>Из рулонных материалов</t>
  </si>
  <si>
    <t>Из профилированного настила</t>
  </si>
  <si>
    <t>Квартирные</t>
  </si>
  <si>
    <t>Сайдинг</t>
  </si>
  <si>
    <t>Из металлочерепицы</t>
  </si>
  <si>
    <t>ОАО "Омскгоргаз"</t>
  </si>
  <si>
    <t>ООО "БИО-Сервис"</t>
  </si>
  <si>
    <t>ООО "Триод"</t>
  </si>
  <si>
    <t>ООО "Триод", ООО "АРС-Гарант"</t>
  </si>
  <si>
    <t>ООО "Триод", ООО "ЭКО-Сервис"</t>
  </si>
  <si>
    <t>Предоставляется</t>
  </si>
  <si>
    <t>Предоставляется через прямые договоры с собственниками</t>
  </si>
  <si>
    <t>ООО "ОЭК"</t>
  </si>
  <si>
    <t>ОАО "ОмскРТС"</t>
  </si>
  <si>
    <t>ОАО "ОмскВодоканал"</t>
  </si>
  <si>
    <t>Не предоставляется</t>
  </si>
  <si>
    <t>ООО "Омсктехуглерод"</t>
  </si>
  <si>
    <t>ООО "Урало-Сибирское рекламное агенство"</t>
  </si>
  <si>
    <t>Да</t>
  </si>
  <si>
    <t>ул. Кордная 5-я д.59</t>
  </si>
  <si>
    <t>ул. Кордная 5-я д.65</t>
  </si>
  <si>
    <t>ул. Кордная 5-я д.67А</t>
  </si>
  <si>
    <t>ул. Молодежная 3-я д.56</t>
  </si>
  <si>
    <t>ул. Молодежная 3-я д.58</t>
  </si>
  <si>
    <t>ул. Молодежная 3-я д.60</t>
  </si>
  <si>
    <t>ул. Молодежная 3-я д.73</t>
  </si>
  <si>
    <t>ул. Молодежная 3-я д.75</t>
  </si>
  <si>
    <t>ул. Молодежная 3-я д.77</t>
  </si>
  <si>
    <t>ул. Молодежная 3-я д.81</t>
  </si>
  <si>
    <t>Иной</t>
  </si>
  <si>
    <t>Смешанные</t>
  </si>
  <si>
    <t>Грузовой</t>
  </si>
  <si>
    <t>Окрашенный</t>
  </si>
  <si>
    <t>Из оцинкованной стали</t>
  </si>
  <si>
    <t>Грузо-пассажирский</t>
  </si>
  <si>
    <t>обл. Омская, г. Омск, ул. Кордная 5-я, д. 59</t>
  </si>
  <si>
    <t>обл. Омская, г. Омск, ул. Кордная 5-я, д. 65</t>
  </si>
  <si>
    <t>обл. Омская, г. Омск, ул. Кордная 5-я, д. 67А</t>
  </si>
  <si>
    <t>обл. Омская, г. Омск, ул. Молодежная 3-я, д. 56</t>
  </si>
  <si>
    <t>обл. Омская, г. Омск, ул. Молодежная 3-я, д. 58</t>
  </si>
  <si>
    <t>обл. Омская, г. Омск, ул. Молодежная 3-я, д. 60</t>
  </si>
  <si>
    <t>обл. Омская, г. Омск, ул. Молодежная 3-я, д. 73</t>
  </si>
  <si>
    <t>обл. Омская, г. Омск, ул. Молодежная 3-я, д. 75</t>
  </si>
  <si>
    <t>обл. Омская, г. Омск, ул. Молодежная 3-я, д. 77</t>
  </si>
  <si>
    <t>обл. Омская, г. Омск, ул. Молодежная 3-я, д. 81</t>
  </si>
  <si>
    <t>Дата заполнения/внесения изменений:</t>
  </si>
  <si>
    <t>На специальном счете организации</t>
  </si>
  <si>
    <t>Не определен</t>
  </si>
  <si>
    <t>Предоставляется через договор управления</t>
  </si>
  <si>
    <t>Предоставляется через договор с ТСЖ или ЖСК</t>
  </si>
  <si>
    <t>Общежитие</t>
  </si>
  <si>
    <t>Иные</t>
  </si>
  <si>
    <t>Блочные</t>
  </si>
  <si>
    <t>Монолитные</t>
  </si>
  <si>
    <t>Облицованный плиткой</t>
  </si>
  <si>
    <t>Облицованный камнем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</si>
  <si>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</si>
  <si>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</si>
  <si>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</si>
  <si>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</si>
  <si>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Автономное</t>
  </si>
  <si>
    <t>Автоматическая</t>
  </si>
  <si>
    <t>Пожарные гидранты</t>
  </si>
  <si>
    <t>РЭК Омской области</t>
  </si>
  <si>
    <t>ДУ(T)-03/2016-05</t>
  </si>
  <si>
    <t>ДУ(T)-03/2015-02</t>
  </si>
  <si>
    <t>ДУ(T)-12/2015-05</t>
  </si>
  <si>
    <t>ДУ(T)-05/2015-02</t>
  </si>
  <si>
    <t>ДУ(T)-01/2015-02</t>
  </si>
  <si>
    <t>ДУ(T)-04/2015-02</t>
  </si>
  <si>
    <t>ДУ(T)-06/2015-05</t>
  </si>
  <si>
    <t>ДУ(T)-11/2015-05</t>
  </si>
  <si>
    <t>ДУ(T)-07/2015-05</t>
  </si>
  <si>
    <t>ДУ(T)-02/2016-05</t>
  </si>
  <si>
    <t>118/46</t>
  </si>
  <si>
    <t>Помещение 6</t>
  </si>
  <si>
    <t>Помещение 7</t>
  </si>
  <si>
    <t>673/79</t>
  </si>
  <si>
    <t>лифтовая кабина</t>
  </si>
  <si>
    <t>Проводились ли общие собрания собственников помещений в многоквартирном доме с участием управляющей организации после 01.12.2016г.?</t>
  </si>
  <si>
    <t>ул. Кордная 5-я д.47</t>
  </si>
  <si>
    <t>обл. Омская, г. Омск, ул. Кордная 5-я, д. 47</t>
  </si>
  <si>
    <t>ул. Кордная 5-я д.49</t>
  </si>
  <si>
    <t>обл. Омская, г. Омск, ул. Кордная 5-я, д. 49</t>
  </si>
  <si>
    <t>ул. Кордная 5-я д.51</t>
  </si>
  <si>
    <t>обл. Омская, г. Омск, ул. Кордная 5-я, д. 51</t>
  </si>
  <si>
    <t>ул. Кордная 5-я д.55</t>
  </si>
  <si>
    <t>обл. Омская, г. Омск, ул. Кордная 5-я, д. 55</t>
  </si>
  <si>
    <t>ул. Кордная 5-я д.57</t>
  </si>
  <si>
    <t>обл. Омская, г. Омск, ул. Кордная 5-я, д. 57</t>
  </si>
  <si>
    <t>Дата начала управления</t>
  </si>
  <si>
    <t>ул. Кордная 5-я д.61</t>
  </si>
  <si>
    <t>обл. Омская, г. Омск, ул. Кордная 5-я, д. 61</t>
  </si>
  <si>
    <t>ул. Кордная 5-я д.69</t>
  </si>
  <si>
    <t>обл. Омская, г. Омск, ул. Кордная 5-я, д. 69</t>
  </si>
  <si>
    <t>ул. Кордная 5-я д.71</t>
  </si>
  <si>
    <t>обл. Омская, г. Омск, ул. Кордная 5-я, д. 71</t>
  </si>
  <si>
    <t>ул. Молодежная 3-я д.47</t>
  </si>
  <si>
    <t>обл. Омская, г. Омск, ул. Молодежная 3-я, д. 47</t>
  </si>
  <si>
    <t>ул. Молодежная 3-я д.51</t>
  </si>
  <si>
    <t>обл. Омская, г. Омск, ул. Молодежная 3-я, д. 51</t>
  </si>
  <si>
    <t>ул. Молодежная 3-я д.52</t>
  </si>
  <si>
    <t>обл. Омская, г. Омск, ул. Молодежная 3-я, д. 52</t>
  </si>
  <si>
    <t>ул. Молодежная 3-я д.54</t>
  </si>
  <si>
    <t>обл. Омская, г. Омск, ул. Молодежная 3-я, д. 54</t>
  </si>
  <si>
    <t>ул. Молодежная 3-я д.59</t>
  </si>
  <si>
    <t>обл. Омская, г. Омск, ул. Молодежная 3-я, д. 59</t>
  </si>
  <si>
    <t>ул. Молодежная 3-я д.61</t>
  </si>
  <si>
    <t>обл. Омская, г. Омск, ул. Молодежная 3-я, д. 61</t>
  </si>
  <si>
    <t>ул. Молодежная 3-я д.64</t>
  </si>
  <si>
    <t>обл. Омская, г. Омск, ул. Молодежная 3-я, д. 64</t>
  </si>
  <si>
    <t>ул. Молодежная 3-я д.69</t>
  </si>
  <si>
    <t>обл. Омская, г. Омск, ул. Молодежная 3-я, д. 69</t>
  </si>
  <si>
    <t>ул. Молодежная 3-я д.71</t>
  </si>
  <si>
    <t>обл. Омская, г. Омск, ул. Молодежная 3-я, д. 71</t>
  </si>
  <si>
    <t>ДУ(T)-20/2017-01</t>
  </si>
  <si>
    <t>ДУ(T)-14/2017-01</t>
  </si>
  <si>
    <t>ДУ(T)-28/2017-01</t>
  </si>
  <si>
    <t>ДУ(T)-24/2017-01</t>
  </si>
  <si>
    <t>ДУ(T)-17/2017-01</t>
  </si>
  <si>
    <t>ДУ(T)-23/2017-01</t>
  </si>
  <si>
    <t>ДУ(T)-13/2017-01</t>
  </si>
  <si>
    <t>ДУ(T)-26/2017-01</t>
  </si>
  <si>
    <t>ДУ(T)-22/2017-01</t>
  </si>
  <si>
    <t>ДУ(T)-25/2017-01</t>
  </si>
  <si>
    <t>ДУ(T)-19/2017-01</t>
  </si>
  <si>
    <t>ДУ(T)-15/2017-01</t>
  </si>
  <si>
    <t>ДУ(T)-29/2017-01</t>
  </si>
  <si>
    <t>ДУ(T)-18/2017-01</t>
  </si>
  <si>
    <t>ДУ(T)-16/2017-01</t>
  </si>
  <si>
    <t>ДУ(T)-27/2017-01</t>
  </si>
  <si>
    <t>ДУ(T)-21/2017-01</t>
  </si>
  <si>
    <t>чердачное помещение</t>
  </si>
  <si>
    <t>Код дома</t>
  </si>
  <si>
    <t>5K47</t>
  </si>
  <si>
    <t>5K49</t>
  </si>
  <si>
    <t>5K51</t>
  </si>
  <si>
    <t>5K55</t>
  </si>
  <si>
    <t>5K57</t>
  </si>
  <si>
    <t>5K59</t>
  </si>
  <si>
    <t>5K61</t>
  </si>
  <si>
    <t>5K65</t>
  </si>
  <si>
    <t>5K69</t>
  </si>
  <si>
    <t>5K71</t>
  </si>
  <si>
    <t>5K67A</t>
  </si>
  <si>
    <t>3M47</t>
  </si>
  <si>
    <t>3M51</t>
  </si>
  <si>
    <t>3M52</t>
  </si>
  <si>
    <t>3M54</t>
  </si>
  <si>
    <t>3M56</t>
  </si>
  <si>
    <t>3M58</t>
  </si>
  <si>
    <t>3M59</t>
  </si>
  <si>
    <t>3M60</t>
  </si>
  <si>
    <t>3M61</t>
  </si>
  <si>
    <t>3M64</t>
  </si>
  <si>
    <t>3M69</t>
  </si>
  <si>
    <t>3M71</t>
  </si>
  <si>
    <t>3M73</t>
  </si>
  <si>
    <t>3M75</t>
  </si>
  <si>
    <t>3M77</t>
  </si>
  <si>
    <t>3M81</t>
  </si>
  <si>
    <r>
      <t>Расходы по коммунальному ресурсу, используемого при содержании общего имущества (</t>
    </r>
    <r>
      <rPr>
        <b/>
        <sz val="11"/>
        <color rgb="FFFF0000"/>
        <rFont val="Calibri"/>
        <family val="2"/>
        <charset val="204"/>
        <scheme val="minor"/>
      </rPr>
      <t>ОДН</t>
    </r>
    <r>
      <rPr>
        <b/>
        <sz val="11"/>
        <color theme="1"/>
        <rFont val="Calibri"/>
        <family val="2"/>
        <charset val="204"/>
        <scheme val="minor"/>
      </rPr>
      <t>)</t>
    </r>
  </si>
  <si>
    <t>Дата 4</t>
  </si>
  <si>
    <t>Реквизиты протокола общего собрания собственников помещений 4</t>
  </si>
  <si>
    <t>Номер 4</t>
  </si>
  <si>
    <t>Реквизиты протокола общего собрания собственников помещений 5</t>
  </si>
  <si>
    <t>Дата 5</t>
  </si>
  <si>
    <t>Номер 5</t>
  </si>
  <si>
    <t>Ежемесячно</t>
  </si>
  <si>
    <t>Наличие прибора учета 10</t>
  </si>
  <si>
    <t>Тип прибора учета 10</t>
  </si>
  <si>
    <t>62/27</t>
  </si>
  <si>
    <t>63/27</t>
  </si>
  <si>
    <t>б/н</t>
  </si>
  <si>
    <t>55:36:120305:3384</t>
  </si>
  <si>
    <t>55:36:120305:3454</t>
  </si>
  <si>
    <t>55:36:120305:3321</t>
  </si>
  <si>
    <t>55:36:120305:3344</t>
  </si>
  <si>
    <t>55:36:120305:3396</t>
  </si>
  <si>
    <t>55:36:120305:3342</t>
  </si>
  <si>
    <t>55:36:120305:3364</t>
  </si>
  <si>
    <t>55:36:120305:3310</t>
  </si>
  <si>
    <t>55:36:120305:3380</t>
  </si>
  <si>
    <t>55:36:120305:3317</t>
  </si>
  <si>
    <t>55:36:120305:3363</t>
  </si>
  <si>
    <t>55:36:120305:3378</t>
  </si>
  <si>
    <t>55:36:120305:3320</t>
  </si>
  <si>
    <t>55:36:120305:3435</t>
  </si>
  <si>
    <t>55:36:120305:3450</t>
  </si>
  <si>
    <t>55:36:120305:3445</t>
  </si>
  <si>
    <t>55:36:120305:3433</t>
  </si>
  <si>
    <t>55:36:120305:3423</t>
  </si>
  <si>
    <t>55:36:120305:3448</t>
  </si>
  <si>
    <t>55:36:120305:3458</t>
  </si>
  <si>
    <t>55:36:120305:3314</t>
  </si>
  <si>
    <t>55:36:120305:3312</t>
  </si>
  <si>
    <t>55:36:120305:3327</t>
  </si>
  <si>
    <t>55:36:120305:3326</t>
  </si>
  <si>
    <t>55:36:120305:39679</t>
  </si>
  <si>
    <t>55:36:120305:3330</t>
  </si>
  <si>
    <t>ООО "Экосистема"</t>
  </si>
  <si>
    <t>ООО "Партнёр - Лифт"", ООО "Инжлифтцентр"</t>
  </si>
  <si>
    <t>-</t>
  </si>
  <si>
    <t>599/80</t>
  </si>
  <si>
    <t>городок. Военный 18-й д.172</t>
  </si>
  <si>
    <t>18VG172</t>
  </si>
  <si>
    <t>ДУ(Н)-15/2015-05</t>
  </si>
  <si>
    <t>обл. Омская, г. Омск, городок. Военный 18-й, д. 172</t>
  </si>
  <si>
    <t>55:36:120308:3011</t>
  </si>
  <si>
    <t>городок. Военный 18-й д.175</t>
  </si>
  <si>
    <t>18VG175</t>
  </si>
  <si>
    <t>ДУ(Н)-41/2017-01</t>
  </si>
  <si>
    <t>обл. Омская, г. Омск, городок. Военный 18-й, д. 175</t>
  </si>
  <si>
    <t>городок. Военный 18-й д.176</t>
  </si>
  <si>
    <t>18VG176</t>
  </si>
  <si>
    <t>ДУ(Н)-38/2017-01</t>
  </si>
  <si>
    <t>обл. Омская, г. Омск, городок. Военный 18-й, д. 176</t>
  </si>
  <si>
    <t>городок. Военный 18-й д.187</t>
  </si>
  <si>
    <t>18VG187</t>
  </si>
  <si>
    <t>ДУ(Н)-35/2017-01</t>
  </si>
  <si>
    <t>обл. Омская, г. Омск, городок. Военный 18-й, д. 187</t>
  </si>
  <si>
    <t>городок. Военный 18-й д.226</t>
  </si>
  <si>
    <t>18VG226</t>
  </si>
  <si>
    <t>ДУ(Н)-36/2017-01</t>
  </si>
  <si>
    <t>обл. Омская, г. Омск, городок. Военный 18-й, д. 226</t>
  </si>
  <si>
    <t>пер. Камерный д.36А</t>
  </si>
  <si>
    <t>KP36A</t>
  </si>
  <si>
    <t>ДУ(Н)-40/2017-01</t>
  </si>
  <si>
    <t>обл. Омская, г. Омск, пер. Камерный, д. 36А</t>
  </si>
  <si>
    <t>55:36:120305:3332</t>
  </si>
  <si>
    <t>пер. Камерный д.36Б</t>
  </si>
  <si>
    <t>KP36B</t>
  </si>
  <si>
    <t>ДУ(Н)-17/2017-01</t>
  </si>
  <si>
    <t>обл. Омская, г. Омск, пер. Камерный, д. 36Б</t>
  </si>
  <si>
    <t>55:36:120305:3349</t>
  </si>
  <si>
    <t>пер. Камерный д.38А</t>
  </si>
  <si>
    <t>KP38A</t>
  </si>
  <si>
    <t>ДУ(Н)-10/2015-05</t>
  </si>
  <si>
    <t>обл. Омская, г. Омск, пер. Камерный, д. 38А</t>
  </si>
  <si>
    <t>55:36:120305:не выделен</t>
  </si>
  <si>
    <t>пер. Камерный д.38Б</t>
  </si>
  <si>
    <t>KP38B</t>
  </si>
  <si>
    <t>ДУ(Н)-14/2015-05</t>
  </si>
  <si>
    <t>обл. Омская, г. Омск, пер. Камерный, д. 38Б</t>
  </si>
  <si>
    <t>55:36:120305:39675</t>
  </si>
  <si>
    <t>пер. Камерный д.40</t>
  </si>
  <si>
    <t>KP40</t>
  </si>
  <si>
    <t>ДУ(Н)-04/2015-02</t>
  </si>
  <si>
    <t>обл. Омская, г. Омск, пер. Камерный, д. 40</t>
  </si>
  <si>
    <t>55:36:120305:3307</t>
  </si>
  <si>
    <t>пер. Камерный д.44</t>
  </si>
  <si>
    <t>KP44</t>
  </si>
  <si>
    <t>ДУ(Н)-01/2015-02</t>
  </si>
  <si>
    <t>обл. Омская, г. Омск, пер. Камерный, д. 44</t>
  </si>
  <si>
    <t>55:36:120305:3313</t>
  </si>
  <si>
    <t>пер. Камерный д.46</t>
  </si>
  <si>
    <t>KP46</t>
  </si>
  <si>
    <t>ДУ(Н)-23/2017-01</t>
  </si>
  <si>
    <t>обл. Омская, г. Омск, пер. Камерный, д. 46</t>
  </si>
  <si>
    <t>55:36:120305:3350</t>
  </si>
  <si>
    <t>пер. Камерный д.48</t>
  </si>
  <si>
    <t>KP48</t>
  </si>
  <si>
    <t>ДУ(Н)-39/2017-01</t>
  </si>
  <si>
    <t>обл. Омская, г. Омск, пер. Камерный, д. 48</t>
  </si>
  <si>
    <t>55:36:120305:3337</t>
  </si>
  <si>
    <t>пер. Камерный д.49</t>
  </si>
  <si>
    <t>KP49</t>
  </si>
  <si>
    <t>ДУ(Н)-22/2017-01</t>
  </si>
  <si>
    <t>обл. Омская, г. Омск, пер. Камерный, д. 49</t>
  </si>
  <si>
    <t>55:36:120305:169</t>
  </si>
  <si>
    <t>пер. Камерный д.49А</t>
  </si>
  <si>
    <t>KP49A</t>
  </si>
  <si>
    <t>ДУ(Н)-21/2017-01</t>
  </si>
  <si>
    <t>обл. Омская, г. Омск, пер. Камерный, д. 49А</t>
  </si>
  <si>
    <t>55:36:120305:3329</t>
  </si>
  <si>
    <t>пер. Камерный д.50</t>
  </si>
  <si>
    <t>KP50</t>
  </si>
  <si>
    <t>ДУ(Н)-05/2015-02</t>
  </si>
  <si>
    <t>обл. Омская, г. Омск, пер. Камерный, д. 50</t>
  </si>
  <si>
    <t>55:36:120305:3348</t>
  </si>
  <si>
    <t>пер. Камерный д.51</t>
  </si>
  <si>
    <t>KP51</t>
  </si>
  <si>
    <t>ДУ(Н)-11/2015-05</t>
  </si>
  <si>
    <t>обл. Омская, г. Омск, пер. Камерный, д. 51</t>
  </si>
  <si>
    <t>55:36:120305:3304</t>
  </si>
  <si>
    <t>пер. Камерный д.52</t>
  </si>
  <si>
    <t>KP52</t>
  </si>
  <si>
    <t>ДУ(Н)-31/2017-01</t>
  </si>
  <si>
    <t>обл. Омская, г. Омск, пер. Камерный, д. 52</t>
  </si>
  <si>
    <t>55:36:120305:3343</t>
  </si>
  <si>
    <t>пер. Камерный д.54А</t>
  </si>
  <si>
    <t>KP54A</t>
  </si>
  <si>
    <t>ДУ(Н)-03/2015-02</t>
  </si>
  <si>
    <t>обл. Омская, г. Омск, пер. Камерный, д. 54А</t>
  </si>
  <si>
    <t>55:36:120305:3341</t>
  </si>
  <si>
    <t>ул. Кордная 5-я д.9</t>
  </si>
  <si>
    <t>5K9</t>
  </si>
  <si>
    <t>ДУ(Н)-58/2017-01</t>
  </si>
  <si>
    <t>обл. Омская, г. Омск, ул. Кордная 5-я, д. 9</t>
  </si>
  <si>
    <t>55:36:120305:3482</t>
  </si>
  <si>
    <t>ул. Кордная 5-я д.11</t>
  </si>
  <si>
    <t>5K11</t>
  </si>
  <si>
    <t>ДУ(Н)-18/2017-01</t>
  </si>
  <si>
    <t>обл. Омская, г. Омск, ул. Кордная 5-я, д.11</t>
  </si>
  <si>
    <t>55:36:120305:29564</t>
  </si>
  <si>
    <t>ул. Кордная 5-я д.13</t>
  </si>
  <si>
    <t>5K13</t>
  </si>
  <si>
    <t>ДУ(Н)-48/2017-01</t>
  </si>
  <si>
    <t>обл. Омская, г. Омск, ул. Кордная 5-я, д. 13</t>
  </si>
  <si>
    <t>55:36:120305:3455</t>
  </si>
  <si>
    <t>ул. Кордная 5-я д.13А</t>
  </si>
  <si>
    <t>5K13A</t>
  </si>
  <si>
    <t>ДУ(Н)-51/2017-01</t>
  </si>
  <si>
    <t>обл. Омская, г. Омск, ул. Кордная 5-я, д. 13А</t>
  </si>
  <si>
    <t>55:36:120305:3441</t>
  </si>
  <si>
    <t>ул. Кордная 5-я д.15</t>
  </si>
  <si>
    <t>5K15</t>
  </si>
  <si>
    <t>ДУ(Н)-13/2015-05</t>
  </si>
  <si>
    <t>обл. Омская, г. Омск, ул. Кордная 5-я, д. 15</t>
  </si>
  <si>
    <t>55:36:120305:3351</t>
  </si>
  <si>
    <t>ул. Кордная 5-я д.25</t>
  </si>
  <si>
    <t>5K25</t>
  </si>
  <si>
    <t>ДУ(Н)-07/2015-05</t>
  </si>
  <si>
    <t>обл. Омская, г. Омск, ул. Кордная 5-я, д. 25</t>
  </si>
  <si>
    <t>55:36:120305:3301</t>
  </si>
  <si>
    <t>ул. Кордная 5-я д.26</t>
  </si>
  <si>
    <t>5K26</t>
  </si>
  <si>
    <t>ДУ(Н)-61/2017-03</t>
  </si>
  <si>
    <t>обл. Омская, г. Омск, ул. Кордная 5-я, д. 26</t>
  </si>
  <si>
    <t>55:36:120305:</t>
  </si>
  <si>
    <t>ул. Кордная 5-я д.27</t>
  </si>
  <si>
    <t>5K27</t>
  </si>
  <si>
    <t>ДУ(Н)-06/2015-05</t>
  </si>
  <si>
    <t>обл. Омская, г. Омск, ул. Кордная 5-я, д. 27</t>
  </si>
  <si>
    <t>55:36:120305:3316</t>
  </si>
  <si>
    <t>ул. Кордная 5-я д.28</t>
  </si>
  <si>
    <t>5K28</t>
  </si>
  <si>
    <t>ДУ(Н)-24/2017-01</t>
  </si>
  <si>
    <t>обл. Омская, г. Омск, ул. Кордная 5-я, д. 28</t>
  </si>
  <si>
    <t>55:36:120305:3412</t>
  </si>
  <si>
    <t>ул. Молодежная 3-я д.50</t>
  </si>
  <si>
    <t>3M50</t>
  </si>
  <si>
    <t>ДУ(Н)-47/2017-01</t>
  </si>
  <si>
    <t>обл. Омская, г. Омск, ул. Молодежная 3-я, д. 50</t>
  </si>
  <si>
    <t>55:36:120305:3392</t>
  </si>
  <si>
    <t>ул. Рощинская д.1</t>
  </si>
  <si>
    <t>RO1</t>
  </si>
  <si>
    <t>ДУ(Н)-20/2017-01</t>
  </si>
  <si>
    <t>обл. Омская, г. Омск, ул. Рощинская, д. 1</t>
  </si>
  <si>
    <t>55:36:120305:3400</t>
  </si>
  <si>
    <t>ул. Рощинская д.2</t>
  </si>
  <si>
    <t>RO2</t>
  </si>
  <si>
    <t>ДУ(Н)-43/2017-01</t>
  </si>
  <si>
    <t>обл. Омская, г. Омск, ул. Рощинская, д. 2</t>
  </si>
  <si>
    <t>55:36:120305:3416</t>
  </si>
  <si>
    <t>ул. Шинная 6-я д.15</t>
  </si>
  <si>
    <t>6SH15</t>
  </si>
  <si>
    <t>ДУ(Н)-53/2017-01</t>
  </si>
  <si>
    <t>обл. Омская, г. Омск, ул. Шинная 6-я, д. 15</t>
  </si>
  <si>
    <t>55:36:120308:61</t>
  </si>
  <si>
    <t>ул. Шинная 6-я д.15А</t>
  </si>
  <si>
    <t>6SH15A</t>
  </si>
  <si>
    <t>ДУ(Н)-25/2017-01</t>
  </si>
  <si>
    <t>обл. Омская, г. Омск, ул. Шинная 6-я, д. 15А</t>
  </si>
  <si>
    <t>55:36:120305:3401</t>
  </si>
  <si>
    <t>ул. Шинная 6-я д.17</t>
  </si>
  <si>
    <t>6SH17</t>
  </si>
  <si>
    <t>ДУ(Н)-33/2017-01</t>
  </si>
  <si>
    <t>обл. Омская, г. Омск, ул. Шинная 6-я, д. 17</t>
  </si>
  <si>
    <t>55:36:120305:207</t>
  </si>
  <si>
    <t>ул. Шинная 6-я д.17А</t>
  </si>
  <si>
    <t>6SH17A</t>
  </si>
  <si>
    <t>ДУ(Н)-37/2017-01</t>
  </si>
  <si>
    <t>обл. Омская, г. Омск, ул. Шинная 6-я, д. 17А</t>
  </si>
  <si>
    <t>55:36:120305:273</t>
  </si>
  <si>
    <t>ул. Шинная 6-я д.18</t>
  </si>
  <si>
    <t>6SH18</t>
  </si>
  <si>
    <t>ДУ(Н)-02/2015-02</t>
  </si>
  <si>
    <t>обл. Омская, г. Омск, ул. Шинная 6-я, д. 18</t>
  </si>
  <si>
    <t>55:36:120305:3383</t>
  </si>
  <si>
    <t>ООО "Надежда"</t>
  </si>
  <si>
    <t>ООО "Надежда", ООО "АРС-Гарант"</t>
  </si>
  <si>
    <t>ООО "Надежда", ООО "ЭКО-Сервис"</t>
  </si>
  <si>
    <t>лестничные клетки</t>
  </si>
  <si>
    <t>ОАО "Вымпелком"</t>
  </si>
  <si>
    <t>0101/11</t>
  </si>
  <si>
    <t>ООО "ЗапСибТранстелеком"</t>
  </si>
  <si>
    <t>ООО "Вымпелком"</t>
  </si>
  <si>
    <t>ул. Молодежная 3-я д.62/1</t>
  </si>
  <si>
    <t>3M621</t>
  </si>
  <si>
    <t>ул. Молодежная 3-я д.65</t>
  </si>
  <si>
    <t>3M65</t>
  </si>
  <si>
    <t>обл. Омская, г. Омск, ул. Молодежная 3-я, д. 62/1</t>
  </si>
  <si>
    <t>обл. Омская, г. Омск, ул. Молодежная 3-я, д. 65</t>
  </si>
  <si>
    <t>ДУ(T)-08/2015-05</t>
  </si>
  <si>
    <t>ДУ(Т)-30/2019-02</t>
  </si>
  <si>
    <t>55:36:120308:4245</t>
  </si>
  <si>
    <t>55:36:120305:4182</t>
  </si>
  <si>
    <t>ИП Чечевичкин А.Ю.</t>
  </si>
  <si>
    <t>ИП Петров Д.В.</t>
  </si>
  <si>
    <t>618/91</t>
  </si>
  <si>
    <t>631/92</t>
  </si>
  <si>
    <t>526/90</t>
  </si>
  <si>
    <t>543/90</t>
  </si>
  <si>
    <t>525/90</t>
  </si>
  <si>
    <t>118/47</t>
  </si>
  <si>
    <t>118/48</t>
  </si>
  <si>
    <t>118/49</t>
  </si>
  <si>
    <t>118/50</t>
  </si>
  <si>
    <t>ООО "Сибирский ковчег"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</si>
</sst>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14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0" xfId="0" applyNumberFormat="1" applyAlignment="1" applyProtection="1">
      <alignment horizontal="center" vertical="center" wrapText="1"/>
      <protection locked="0"/>
    </xf>
    <xf numFmtId="0" fontId="0" fillId="0" borderId="0" xfId="0" applyNumberFormat="1" applyAlignment="1" applyProtection="1">
      <alignment horizontal="left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ill="1" applyBorder="1" applyAlignment="1" applyProtection="1">
      <alignment horizontal="left" vertical="center" wrapText="1"/>
      <protection locked="0"/>
    </xf>
    <xf numFmtId="2" fontId="0" fillId="4" borderId="1" xfId="0" applyNumberFormat="1" applyFill="1" applyBorder="1" applyAlignment="1" applyProtection="1">
      <alignment horizontal="center" vertical="center" wrapText="1"/>
      <protection locked="0"/>
    </xf>
    <xf numFmtId="2" fontId="0" fillId="7" borderId="1" xfId="0" applyNumberFormat="1" applyFill="1" applyBorder="1" applyAlignment="1" applyProtection="1">
      <alignment horizontal="center" vertical="center" wrapText="1"/>
      <protection locked="0"/>
    </xf>
    <xf numFmtId="2" fontId="0" fillId="6" borderId="1" xfId="0" applyNumberFormat="1" applyFill="1" applyBorder="1" applyAlignment="1" applyProtection="1">
      <alignment horizontal="center" vertical="center" wrapText="1"/>
      <protection locked="0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14" fontId="0" fillId="0" borderId="0" xfId="0" applyNumberFormat="1" applyAlignment="1" applyProtection="1">
      <alignment horizontal="center" vertical="center" wrapText="1"/>
      <protection locked="0"/>
    </xf>
    <xf numFmtId="2" fontId="0" fillId="0" borderId="0" xfId="0" applyNumberFormat="1" applyAlignment="1" applyProtection="1">
      <alignment horizontal="center" vertical="center" wrapText="1"/>
      <protection locked="0"/>
    </xf>
    <xf numFmtId="0" fontId="0" fillId="0" borderId="0" xfId="0" applyNumberFormat="1" applyAlignment="1" applyProtection="1">
      <alignment horizontal="center" vertical="center" wrapText="1"/>
    </xf>
    <xf numFmtId="0" fontId="0" fillId="0" borderId="0" xfId="0" applyNumberFormat="1" applyAlignment="1" applyProtection="1">
      <alignment horizontal="left" vertical="center" wrapText="1"/>
    </xf>
    <xf numFmtId="0" fontId="1" fillId="3" borderId="1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Alignment="1" applyProtection="1">
      <alignment horizontal="center" vertical="center" wrapText="1"/>
    </xf>
    <xf numFmtId="0" fontId="1" fillId="3" borderId="6" xfId="0" applyNumberFormat="1" applyFont="1" applyFill="1" applyBorder="1" applyAlignment="1" applyProtection="1">
      <alignment horizontal="center" vertical="center" wrapText="1"/>
    </xf>
    <xf numFmtId="0" fontId="1" fillId="3" borderId="1" xfId="0" applyNumberFormat="1" applyFont="1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 wrapText="1"/>
      <protection locked="0"/>
    </xf>
    <xf numFmtId="14" fontId="0" fillId="2" borderId="2" xfId="0" applyNumberFormat="1" applyFill="1" applyBorder="1" applyAlignment="1" applyProtection="1">
      <alignment horizontal="center" vertical="center" wrapText="1"/>
      <protection locked="0"/>
    </xf>
    <xf numFmtId="2" fontId="0" fillId="2" borderId="2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6" xfId="0" applyNumberFormat="1" applyFont="1" applyFill="1" applyBorder="1" applyAlignment="1" applyProtection="1">
      <alignment horizontal="center" vertical="center" wrapText="1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1" fontId="0" fillId="0" borderId="0" xfId="0" applyNumberFormat="1" applyAlignment="1" applyProtection="1">
      <alignment horizontal="center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0" fillId="2" borderId="1" xfId="0" applyNumberFormat="1" applyFill="1" applyBorder="1" applyAlignment="1" applyProtection="1">
      <alignment horizontal="left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left" vertical="center" wrapText="1"/>
    </xf>
    <xf numFmtId="2" fontId="0" fillId="5" borderId="1" xfId="0" applyNumberFormat="1" applyFill="1" applyBorder="1" applyAlignment="1" applyProtection="1">
      <alignment horizontal="center" vertical="center" wrapText="1"/>
    </xf>
    <xf numFmtId="0" fontId="1" fillId="3" borderId="1" xfId="0" applyNumberFormat="1" applyFont="1" applyFill="1" applyBorder="1" applyAlignment="1" applyProtection="1">
      <alignment horizontal="center" vertical="center" wrapText="1"/>
    </xf>
    <xf numFmtId="164" fontId="0" fillId="4" borderId="1" xfId="0" applyNumberFormat="1" applyFill="1" applyBorder="1" applyAlignment="1" applyProtection="1">
      <alignment horizontal="center" vertical="center" wrapText="1"/>
      <protection locked="0"/>
    </xf>
    <xf numFmtId="164" fontId="0" fillId="0" borderId="0" xfId="0" applyNumberFormat="1" applyAlignment="1" applyProtection="1">
      <alignment horizontal="center" vertical="center" wrapText="1"/>
      <protection locked="0"/>
    </xf>
    <xf numFmtId="0" fontId="1" fillId="3" borderId="1" xfId="0" applyNumberFormat="1" applyFont="1" applyFill="1" applyBorder="1" applyAlignment="1" applyProtection="1">
      <alignment horizontal="center" vertical="center" wrapText="1"/>
    </xf>
    <xf numFmtId="0" fontId="1" fillId="3" borderId="4" xfId="0" applyNumberFormat="1" applyFont="1" applyFill="1" applyBorder="1" applyAlignment="1" applyProtection="1">
      <alignment horizontal="center" vertical="center" wrapText="1"/>
    </xf>
    <xf numFmtId="14" fontId="0" fillId="2" borderId="1" xfId="0" applyNumberFormat="1" applyFill="1" applyBorder="1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</xf>
    <xf numFmtId="0" fontId="1" fillId="3" borderId="4" xfId="0" applyNumberFormat="1" applyFont="1" applyFill="1" applyBorder="1" applyAlignment="1" applyProtection="1">
      <alignment horizontal="center" vertical="center" wrapText="1"/>
    </xf>
    <xf numFmtId="0" fontId="1" fillId="3" borderId="1" xfId="0" applyNumberFormat="1" applyFont="1" applyFill="1" applyBorder="1" applyAlignment="1" applyProtection="1">
      <alignment horizontal="center" vertical="center" wrapText="1"/>
    </xf>
    <xf numFmtId="0" fontId="0" fillId="2" borderId="2" xfId="0" applyNumberFormat="1" applyFill="1" applyBorder="1" applyAlignment="1" applyProtection="1">
      <alignment horizontal="left" vertical="center" wrapText="1"/>
    </xf>
    <xf numFmtId="14" fontId="4" fillId="2" borderId="1" xfId="0" applyNumberFormat="1" applyFont="1" applyFill="1" applyBorder="1" applyAlignment="1">
      <alignment horizontal="left" vertical="center" wrapText="1"/>
    </xf>
    <xf numFmtId="0" fontId="4" fillId="2" borderId="1" xfId="0" applyNumberFormat="1" applyFont="1" applyFill="1" applyBorder="1" applyAlignment="1">
      <alignment horizontal="left" vertical="center" wrapText="1"/>
    </xf>
    <xf numFmtId="2" fontId="0" fillId="2" borderId="1" xfId="0" applyNumberFormat="1" applyFill="1" applyBorder="1" applyAlignment="1" applyProtection="1">
      <alignment horizontal="center" vertical="center" wrapText="1"/>
    </xf>
    <xf numFmtId="0" fontId="0" fillId="2" borderId="0" xfId="0" applyNumberFormat="1" applyFill="1" applyAlignment="1" applyProtection="1">
      <alignment horizontal="center" vertical="center" wrapText="1"/>
      <protection locked="0"/>
    </xf>
    <xf numFmtId="14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3" xfId="0" applyNumberFormat="1" applyFont="1" applyFill="1" applyBorder="1" applyAlignment="1" applyProtection="1">
      <alignment horizontal="center" vertical="center" wrapText="1"/>
    </xf>
    <xf numFmtId="0" fontId="1" fillId="3" borderId="4" xfId="0" applyNumberFormat="1" applyFont="1" applyFill="1" applyBorder="1" applyAlignment="1" applyProtection="1">
      <alignment horizontal="center" vertical="center" wrapText="1"/>
    </xf>
    <xf numFmtId="0" fontId="1" fillId="3" borderId="6" xfId="0" applyNumberFormat="1" applyFont="1" applyFill="1" applyBorder="1" applyAlignment="1" applyProtection="1">
      <alignment horizontal="center" vertical="center" wrapText="1"/>
    </xf>
    <xf numFmtId="0" fontId="1" fillId="3" borderId="7" xfId="0" applyNumberFormat="1" applyFont="1" applyFill="1" applyBorder="1" applyAlignment="1" applyProtection="1">
      <alignment horizontal="center" vertical="center" wrapText="1"/>
    </xf>
    <xf numFmtId="0" fontId="1" fillId="3" borderId="2" xfId="0" applyNumberFormat="1" applyFont="1" applyFill="1" applyBorder="1" applyAlignment="1" applyProtection="1">
      <alignment horizontal="center" vertical="center" wrapText="1"/>
    </xf>
    <xf numFmtId="0" fontId="1" fillId="3" borderId="1" xfId="0" applyNumberFormat="1" applyFont="1" applyFill="1" applyBorder="1" applyAlignment="1" applyProtection="1">
      <alignment horizontal="center" vertical="center" wrapText="1"/>
    </xf>
    <xf numFmtId="0" fontId="1" fillId="3" borderId="5" xfId="0" applyNumberFormat="1" applyFont="1" applyFill="1" applyBorder="1" applyAlignment="1" applyProtection="1">
      <alignment horizontal="center" vertical="center" wrapText="1"/>
    </xf>
    <xf numFmtId="0" fontId="2" fillId="3" borderId="6" xfId="0" applyNumberFormat="1" applyFont="1" applyFill="1" applyBorder="1" applyAlignment="1" applyProtection="1">
      <alignment horizontal="center" vertical="center" wrapText="1"/>
    </xf>
    <xf numFmtId="0" fontId="2" fillId="3" borderId="2" xfId="0" applyNumberFormat="1" applyFont="1" applyFill="1" applyBorder="1" applyAlignment="1" applyProtection="1">
      <alignment horizontal="center" vertical="center" wrapText="1"/>
    </xf>
    <xf numFmtId="0" fontId="2" fillId="3" borderId="7" xfId="0" applyNumberFormat="1" applyFont="1" applyFill="1" applyBorder="1" applyAlignment="1" applyProtection="1">
      <alignment horizontal="center" vertical="center" wrapText="1"/>
    </xf>
    <xf numFmtId="0" fontId="1" fillId="3" borderId="8" xfId="0" applyNumberFormat="1" applyFont="1" applyFill="1" applyBorder="1" applyAlignment="1" applyProtection="1">
      <alignment horizontal="center" vertical="center" wrapText="1"/>
    </xf>
    <xf numFmtId="0" fontId="1" fillId="3" borderId="9" xfId="0" applyNumberFormat="1" applyFont="1" applyFill="1" applyBorder="1" applyAlignment="1" applyProtection="1">
      <alignment horizontal="center" vertical="center" wrapText="1"/>
    </xf>
    <xf numFmtId="0" fontId="3" fillId="3" borderId="6" xfId="0" applyNumberFormat="1" applyFont="1" applyFill="1" applyBorder="1" applyAlignment="1" applyProtection="1">
      <alignment horizontal="center" vertical="center" wrapText="1"/>
    </xf>
    <xf numFmtId="0" fontId="3" fillId="3" borderId="2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17.xml"/><Relationship Id="rId21" Type="http://schemas.openxmlformats.org/officeDocument/2006/relationships/externalLink" Target="externalLinks/externalLink12.xml"/><Relationship Id="rId42" Type="http://schemas.openxmlformats.org/officeDocument/2006/relationships/externalLink" Target="externalLinks/externalLink33.xml"/><Relationship Id="rId47" Type="http://schemas.openxmlformats.org/officeDocument/2006/relationships/externalLink" Target="externalLinks/externalLink38.xml"/><Relationship Id="rId63" Type="http://schemas.openxmlformats.org/officeDocument/2006/relationships/externalLink" Target="externalLinks/externalLink54.xml"/><Relationship Id="rId68" Type="http://schemas.openxmlformats.org/officeDocument/2006/relationships/externalLink" Target="externalLinks/externalLink59.xml"/><Relationship Id="rId16" Type="http://schemas.openxmlformats.org/officeDocument/2006/relationships/externalLink" Target="externalLinks/externalLink7.xml"/><Relationship Id="rId11" Type="http://schemas.openxmlformats.org/officeDocument/2006/relationships/externalLink" Target="externalLinks/externalLink2.xml"/><Relationship Id="rId32" Type="http://schemas.openxmlformats.org/officeDocument/2006/relationships/externalLink" Target="externalLinks/externalLink23.xml"/><Relationship Id="rId37" Type="http://schemas.openxmlformats.org/officeDocument/2006/relationships/externalLink" Target="externalLinks/externalLink28.xml"/><Relationship Id="rId53" Type="http://schemas.openxmlformats.org/officeDocument/2006/relationships/externalLink" Target="externalLinks/externalLink44.xml"/><Relationship Id="rId58" Type="http://schemas.openxmlformats.org/officeDocument/2006/relationships/externalLink" Target="externalLinks/externalLink49.xml"/><Relationship Id="rId74" Type="http://schemas.openxmlformats.org/officeDocument/2006/relationships/externalLink" Target="externalLinks/externalLink65.xml"/><Relationship Id="rId79" Type="http://schemas.openxmlformats.org/officeDocument/2006/relationships/externalLink" Target="externalLinks/externalLink70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52.xml"/><Relationship Id="rId82" Type="http://schemas.openxmlformats.org/officeDocument/2006/relationships/sharedStrings" Target="sharedStrings.xml"/><Relationship Id="rId19" Type="http://schemas.openxmlformats.org/officeDocument/2006/relationships/externalLink" Target="externalLinks/externalLink10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8.xml"/><Relationship Id="rId30" Type="http://schemas.openxmlformats.org/officeDocument/2006/relationships/externalLink" Target="externalLinks/externalLink21.xml"/><Relationship Id="rId35" Type="http://schemas.openxmlformats.org/officeDocument/2006/relationships/externalLink" Target="externalLinks/externalLink26.xml"/><Relationship Id="rId43" Type="http://schemas.openxmlformats.org/officeDocument/2006/relationships/externalLink" Target="externalLinks/externalLink34.xml"/><Relationship Id="rId48" Type="http://schemas.openxmlformats.org/officeDocument/2006/relationships/externalLink" Target="externalLinks/externalLink39.xml"/><Relationship Id="rId56" Type="http://schemas.openxmlformats.org/officeDocument/2006/relationships/externalLink" Target="externalLinks/externalLink47.xml"/><Relationship Id="rId64" Type="http://schemas.openxmlformats.org/officeDocument/2006/relationships/externalLink" Target="externalLinks/externalLink55.xml"/><Relationship Id="rId69" Type="http://schemas.openxmlformats.org/officeDocument/2006/relationships/externalLink" Target="externalLinks/externalLink60.xml"/><Relationship Id="rId77" Type="http://schemas.openxmlformats.org/officeDocument/2006/relationships/externalLink" Target="externalLinks/externalLink68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42.xml"/><Relationship Id="rId72" Type="http://schemas.openxmlformats.org/officeDocument/2006/relationships/externalLink" Target="externalLinks/externalLink63.xml"/><Relationship Id="rId80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33" Type="http://schemas.openxmlformats.org/officeDocument/2006/relationships/externalLink" Target="externalLinks/externalLink24.xml"/><Relationship Id="rId38" Type="http://schemas.openxmlformats.org/officeDocument/2006/relationships/externalLink" Target="externalLinks/externalLink29.xml"/><Relationship Id="rId46" Type="http://schemas.openxmlformats.org/officeDocument/2006/relationships/externalLink" Target="externalLinks/externalLink37.xml"/><Relationship Id="rId59" Type="http://schemas.openxmlformats.org/officeDocument/2006/relationships/externalLink" Target="externalLinks/externalLink50.xml"/><Relationship Id="rId67" Type="http://schemas.openxmlformats.org/officeDocument/2006/relationships/externalLink" Target="externalLinks/externalLink58.xml"/><Relationship Id="rId20" Type="http://schemas.openxmlformats.org/officeDocument/2006/relationships/externalLink" Target="externalLinks/externalLink11.xml"/><Relationship Id="rId41" Type="http://schemas.openxmlformats.org/officeDocument/2006/relationships/externalLink" Target="externalLinks/externalLink32.xml"/><Relationship Id="rId54" Type="http://schemas.openxmlformats.org/officeDocument/2006/relationships/externalLink" Target="externalLinks/externalLink45.xml"/><Relationship Id="rId62" Type="http://schemas.openxmlformats.org/officeDocument/2006/relationships/externalLink" Target="externalLinks/externalLink53.xml"/><Relationship Id="rId70" Type="http://schemas.openxmlformats.org/officeDocument/2006/relationships/externalLink" Target="externalLinks/externalLink61.xml"/><Relationship Id="rId75" Type="http://schemas.openxmlformats.org/officeDocument/2006/relationships/externalLink" Target="externalLinks/externalLink66.xml"/><Relationship Id="rId83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externalLink" Target="externalLinks/externalLink19.xml"/><Relationship Id="rId36" Type="http://schemas.openxmlformats.org/officeDocument/2006/relationships/externalLink" Target="externalLinks/externalLink27.xml"/><Relationship Id="rId49" Type="http://schemas.openxmlformats.org/officeDocument/2006/relationships/externalLink" Target="externalLinks/externalLink40.xml"/><Relationship Id="rId57" Type="http://schemas.openxmlformats.org/officeDocument/2006/relationships/externalLink" Target="externalLinks/externalLink48.xml"/><Relationship Id="rId10" Type="http://schemas.openxmlformats.org/officeDocument/2006/relationships/externalLink" Target="externalLinks/externalLink1.xml"/><Relationship Id="rId31" Type="http://schemas.openxmlformats.org/officeDocument/2006/relationships/externalLink" Target="externalLinks/externalLink22.xml"/><Relationship Id="rId44" Type="http://schemas.openxmlformats.org/officeDocument/2006/relationships/externalLink" Target="externalLinks/externalLink35.xml"/><Relationship Id="rId52" Type="http://schemas.openxmlformats.org/officeDocument/2006/relationships/externalLink" Target="externalLinks/externalLink43.xml"/><Relationship Id="rId60" Type="http://schemas.openxmlformats.org/officeDocument/2006/relationships/externalLink" Target="externalLinks/externalLink51.xml"/><Relationship Id="rId65" Type="http://schemas.openxmlformats.org/officeDocument/2006/relationships/externalLink" Target="externalLinks/externalLink56.xml"/><Relationship Id="rId73" Type="http://schemas.openxmlformats.org/officeDocument/2006/relationships/externalLink" Target="externalLinks/externalLink64.xml"/><Relationship Id="rId78" Type="http://schemas.openxmlformats.org/officeDocument/2006/relationships/externalLink" Target="externalLinks/externalLink69.xml"/><Relationship Id="rId8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39" Type="http://schemas.openxmlformats.org/officeDocument/2006/relationships/externalLink" Target="externalLinks/externalLink30.xml"/><Relationship Id="rId34" Type="http://schemas.openxmlformats.org/officeDocument/2006/relationships/externalLink" Target="externalLinks/externalLink25.xml"/><Relationship Id="rId50" Type="http://schemas.openxmlformats.org/officeDocument/2006/relationships/externalLink" Target="externalLinks/externalLink41.xml"/><Relationship Id="rId55" Type="http://schemas.openxmlformats.org/officeDocument/2006/relationships/externalLink" Target="externalLinks/externalLink46.xml"/><Relationship Id="rId76" Type="http://schemas.openxmlformats.org/officeDocument/2006/relationships/externalLink" Target="externalLinks/externalLink67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62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0.xml"/><Relationship Id="rId24" Type="http://schemas.openxmlformats.org/officeDocument/2006/relationships/externalLink" Target="externalLinks/externalLink15.xml"/><Relationship Id="rId40" Type="http://schemas.openxmlformats.org/officeDocument/2006/relationships/externalLink" Target="externalLinks/externalLink31.xml"/><Relationship Id="rId45" Type="http://schemas.openxmlformats.org/officeDocument/2006/relationships/externalLink" Target="externalLinks/externalLink36.xml"/><Relationship Id="rId66" Type="http://schemas.openxmlformats.org/officeDocument/2006/relationships/externalLink" Target="externalLinks/externalLink5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054;&#1088;&#1075;&#1072;&#1085;&#1080;&#1079;&#1072;&#1094;&#1080;&#1080;\&#1054;&#1054;&#1054;%20&#1058;&#1088;&#1080;&#1086;&#1076;\&#1044;&#1086;&#1075;&#1086;&#1074;&#1086;&#1088;&#1099;%20&#1091;&#1087;&#1088;&#1072;&#1074;&#1083;&#1077;&#1085;&#1080;&#1103;%20&#1054;&#1054;&#1054;%20&#1058;&#1088;&#1080;&#1086;&#1076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043;&#1088;&#1091;&#1087;&#1087;&#1099;\&#1069;&#1082;&#1086;&#1085;&#1086;&#1084;&#1080;&#1089;&#1090;&#1099;\&#1054;&#1058;&#1063;&#1045;&#1058;%20%20&#1055;&#1054;%20&#1052;&#1050;&#1044;%20&#1047;&#1040;%202019%20&#1043;&#1054;&#1044;\&#1058;&#1056;&#1048;&#1054;&#1044;\KP38A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043;&#1088;&#1091;&#1087;&#1087;&#1099;\&#1069;&#1082;&#1086;&#1085;&#1086;&#1084;&#1080;&#1089;&#1090;&#1099;\&#1054;&#1058;&#1063;&#1045;&#1058;%20%20&#1055;&#1054;%20&#1052;&#1050;&#1044;%20&#1047;&#1040;%202019%20&#1043;&#1054;&#1044;\&#1058;&#1056;&#1048;&#1054;&#1044;\KP38B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043;&#1088;&#1091;&#1087;&#1087;&#1099;\&#1069;&#1082;&#1086;&#1085;&#1086;&#1084;&#1080;&#1089;&#1090;&#1099;\&#1054;&#1058;&#1063;&#1045;&#1058;%20%20&#1055;&#1054;%20&#1052;&#1050;&#1044;%20&#1047;&#1040;%202019%20&#1043;&#1054;&#1044;\&#1058;&#1056;&#1048;&#1054;&#1044;\KP40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043;&#1088;&#1091;&#1087;&#1087;&#1099;\&#1069;&#1082;&#1086;&#1085;&#1086;&#1084;&#1080;&#1089;&#1090;&#1099;\&#1054;&#1058;&#1063;&#1045;&#1058;%20%20&#1055;&#1054;%20&#1052;&#1050;&#1044;%20&#1047;&#1040;%202019%20&#1043;&#1054;&#1044;\&#1058;&#1056;&#1048;&#1054;&#1044;\KP44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043;&#1088;&#1091;&#1087;&#1087;&#1099;\&#1069;&#1082;&#1086;&#1085;&#1086;&#1084;&#1080;&#1089;&#1090;&#1099;\&#1054;&#1058;&#1063;&#1045;&#1058;%20%20&#1055;&#1054;%20&#1052;&#1050;&#1044;%20&#1047;&#1040;%202019%20&#1043;&#1054;&#1044;\&#1058;&#1056;&#1048;&#1054;&#1044;\KP46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043;&#1088;&#1091;&#1087;&#1087;&#1099;\&#1069;&#1082;&#1086;&#1085;&#1086;&#1084;&#1080;&#1089;&#1090;&#1099;\&#1054;&#1058;&#1063;&#1045;&#1058;%20%20&#1055;&#1054;%20&#1052;&#1050;&#1044;%20&#1047;&#1040;%202019%20&#1043;&#1054;&#1044;\&#1058;&#1056;&#1048;&#1054;&#1044;\KP48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043;&#1088;&#1091;&#1087;&#1087;&#1099;\&#1069;&#1082;&#1086;&#1085;&#1086;&#1084;&#1080;&#1089;&#1090;&#1099;\&#1054;&#1058;&#1063;&#1045;&#1058;%20%20&#1055;&#1054;%20&#1052;&#1050;&#1044;%20&#1047;&#1040;%202019%20&#1043;&#1054;&#1044;\&#1058;&#1056;&#1048;&#1054;&#1044;\KP49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043;&#1088;&#1091;&#1087;&#1087;&#1099;\&#1069;&#1082;&#1086;&#1085;&#1086;&#1084;&#1080;&#1089;&#1090;&#1099;\&#1054;&#1058;&#1063;&#1045;&#1058;%20%20&#1055;&#1054;%20&#1052;&#1050;&#1044;%20&#1047;&#1040;%202019%20&#1043;&#1054;&#1044;\&#1058;&#1056;&#1048;&#1054;&#1044;\KP49A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043;&#1088;&#1091;&#1087;&#1087;&#1099;\&#1069;&#1082;&#1086;&#1085;&#1086;&#1084;&#1080;&#1089;&#1090;&#1099;\&#1054;&#1058;&#1063;&#1045;&#1058;%20%20&#1055;&#1054;%20&#1052;&#1050;&#1044;%20&#1047;&#1040;%202019%20&#1043;&#1054;&#1044;\&#1058;&#1056;&#1048;&#1054;&#1044;\KP50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043;&#1088;&#1091;&#1087;&#1087;&#1099;\&#1069;&#1082;&#1086;&#1085;&#1086;&#1084;&#1080;&#1089;&#1090;&#1099;\&#1054;&#1058;&#1063;&#1045;&#1058;%20%20&#1055;&#1054;%20&#1052;&#1050;&#1044;%20&#1047;&#1040;%202019%20&#1043;&#1054;&#1044;\&#1058;&#1056;&#1048;&#1054;&#1044;\KP5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054;&#1088;&#1075;&#1072;&#1085;&#1080;&#1079;&#1072;&#1094;&#1080;&#1080;\&#1054;&#1054;&#1054;%20&#1058;&#1088;&#1080;&#1086;&#1076;\&#1044;&#1059;%20-%20&#1060;&#1086;&#1088;&#1084;&#1072;%202\ND_f2_2018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043;&#1088;&#1091;&#1087;&#1087;&#1099;\&#1069;&#1082;&#1086;&#1085;&#1086;&#1084;&#1080;&#1089;&#1090;&#1099;\&#1054;&#1058;&#1063;&#1045;&#1058;%20%20&#1055;&#1054;%20&#1052;&#1050;&#1044;%20&#1047;&#1040;%202019%20&#1043;&#1054;&#1044;\&#1058;&#1056;&#1048;&#1054;&#1044;\KP52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043;&#1088;&#1091;&#1087;&#1087;&#1099;\&#1069;&#1082;&#1086;&#1085;&#1086;&#1084;&#1080;&#1089;&#1090;&#1099;\&#1054;&#1058;&#1063;&#1045;&#1058;%20%20&#1055;&#1054;%20&#1052;&#1050;&#1044;%20&#1047;&#1040;%202019%20&#1043;&#1054;&#1044;\&#1058;&#1056;&#1048;&#1054;&#1044;\KP54A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043;&#1088;&#1091;&#1087;&#1087;&#1099;\&#1069;&#1082;&#1086;&#1085;&#1086;&#1084;&#1080;&#1089;&#1090;&#1099;\&#1054;&#1058;&#1063;&#1045;&#1058;%20%20&#1055;&#1054;%20&#1052;&#1050;&#1044;%20&#1047;&#1040;%202019%20&#1043;&#1054;&#1044;\&#1058;&#1056;&#1048;&#1054;&#1044;\5K9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043;&#1088;&#1091;&#1087;&#1087;&#1099;\&#1069;&#1082;&#1086;&#1085;&#1086;&#1084;&#1080;&#1089;&#1090;&#1099;\&#1054;&#1058;&#1063;&#1045;&#1058;%20%20&#1055;&#1054;%20&#1052;&#1050;&#1044;%20&#1047;&#1040;%202019%20&#1043;&#1054;&#1044;\&#1058;&#1056;&#1048;&#1054;&#1044;\5K11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043;&#1088;&#1091;&#1087;&#1087;&#1099;\&#1069;&#1082;&#1086;&#1085;&#1086;&#1084;&#1080;&#1089;&#1090;&#1099;\&#1054;&#1058;&#1063;&#1045;&#1058;%20%20&#1055;&#1054;%20&#1052;&#1050;&#1044;%20&#1047;&#1040;%202019%20&#1043;&#1054;&#1044;\&#1058;&#1056;&#1048;&#1054;&#1044;\5K13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043;&#1088;&#1091;&#1087;&#1087;&#1099;\&#1069;&#1082;&#1086;&#1085;&#1086;&#1084;&#1080;&#1089;&#1090;&#1099;\&#1054;&#1058;&#1063;&#1045;&#1058;%20%20&#1055;&#1054;%20&#1052;&#1050;&#1044;%20&#1047;&#1040;%202019%20&#1043;&#1054;&#1044;\&#1058;&#1056;&#1048;&#1054;&#1044;\5K13A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043;&#1088;&#1091;&#1087;&#1087;&#1099;\&#1069;&#1082;&#1086;&#1085;&#1086;&#1084;&#1080;&#1089;&#1090;&#1099;\&#1054;&#1058;&#1063;&#1045;&#1058;%20%20&#1055;&#1054;%20&#1052;&#1050;&#1044;%20&#1047;&#1040;%202019%20&#1043;&#1054;&#1044;\&#1058;&#1056;&#1048;&#1054;&#1044;\5K15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043;&#1088;&#1091;&#1087;&#1087;&#1099;\&#1069;&#1082;&#1086;&#1085;&#1086;&#1084;&#1080;&#1089;&#1090;&#1099;\&#1054;&#1058;&#1063;&#1045;&#1058;%20%20&#1055;&#1054;%20&#1052;&#1050;&#1044;%20&#1047;&#1040;%202019%20&#1043;&#1054;&#1044;\&#1058;&#1056;&#1048;&#1054;&#1044;\5K25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043;&#1088;&#1091;&#1087;&#1087;&#1099;\&#1069;&#1082;&#1086;&#1085;&#1086;&#1084;&#1080;&#1089;&#1090;&#1099;\&#1054;&#1058;&#1063;&#1045;&#1058;%20%20&#1055;&#1054;%20&#1052;&#1050;&#1044;%20&#1047;&#1040;%202019%20&#1043;&#1054;&#1044;\&#1058;&#1056;&#1048;&#1054;&#1044;\5K26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043;&#1088;&#1091;&#1087;&#1087;&#1099;\&#1069;&#1082;&#1086;&#1085;&#1086;&#1084;&#1080;&#1089;&#1090;&#1099;\&#1054;&#1058;&#1063;&#1045;&#1058;%20%20&#1055;&#1054;%20&#1052;&#1050;&#1044;%20&#1047;&#1040;%202019%20&#1043;&#1054;&#1044;\&#1058;&#1056;&#1048;&#1054;&#1044;\5K2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043;&#1088;&#1091;&#1087;&#1087;&#1099;\&#1069;&#1082;&#1086;&#1085;&#1086;&#1084;&#1080;&#1089;&#1090;&#1099;\&#1054;&#1058;&#1063;&#1045;&#1058;%20%20&#1055;&#1054;%20&#1052;&#1050;&#1044;%20&#1047;&#1040;%202019%20&#1043;&#1054;&#1044;\&#1058;&#1056;&#1048;&#1054;&#1044;\18VG172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043;&#1088;&#1091;&#1087;&#1087;&#1099;\&#1069;&#1082;&#1086;&#1085;&#1086;&#1084;&#1080;&#1089;&#1090;&#1099;\&#1054;&#1058;&#1063;&#1045;&#1058;%20%20&#1055;&#1054;%20&#1052;&#1050;&#1044;%20&#1047;&#1040;%202019%20&#1043;&#1054;&#1044;\&#1058;&#1056;&#1048;&#1054;&#1044;\5K28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043;&#1088;&#1091;&#1087;&#1087;&#1099;\&#1069;&#1082;&#1086;&#1085;&#1086;&#1084;&#1080;&#1089;&#1090;&#1099;\&#1054;&#1058;&#1063;&#1045;&#1058;%20%20&#1055;&#1054;%20&#1052;&#1050;&#1044;%20&#1047;&#1040;%202019%20&#1043;&#1054;&#1044;\&#1058;&#1056;&#1048;&#1054;&#1044;\5K47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01\Public$\&#1043;&#1088;&#1091;&#1087;&#1087;&#1099;\&#1069;&#1082;&#1086;&#1085;&#1086;&#1084;&#1080;&#1089;&#1090;&#1099;\&#1054;&#1058;&#1063;&#1045;&#1058;%20%20&#1055;&#1054;%20&#1052;&#1050;&#1044;%20&#1047;&#1040;%202019%20&#1043;&#1054;&#1044;\&#1058;&#1056;&#1048;&#1054;&#1044;\5K47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043;&#1088;&#1091;&#1087;&#1087;&#1099;\&#1069;&#1082;&#1086;&#1085;&#1086;&#1084;&#1080;&#1089;&#1090;&#1099;\&#1054;&#1058;&#1063;&#1045;&#1058;%20%20&#1055;&#1054;%20&#1052;&#1050;&#1044;%20&#1047;&#1040;%202019%20&#1043;&#1054;&#1044;\&#1058;&#1056;&#1048;&#1054;&#1044;\5K49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043;&#1088;&#1091;&#1087;&#1087;&#1099;\&#1069;&#1082;&#1086;&#1085;&#1086;&#1084;&#1080;&#1089;&#1090;&#1099;\&#1054;&#1058;&#1063;&#1045;&#1058;%20%20&#1055;&#1054;%20&#1052;&#1050;&#1044;%20&#1047;&#1040;%202019%20&#1043;&#1054;&#1044;\&#1058;&#1056;&#1048;&#1054;&#1044;\5K51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043;&#1088;&#1091;&#1087;&#1087;&#1099;\&#1069;&#1082;&#1086;&#1085;&#1086;&#1084;&#1080;&#1089;&#1090;&#1099;\&#1054;&#1058;&#1063;&#1045;&#1058;%20%20&#1055;&#1054;%20&#1052;&#1050;&#1044;%20&#1047;&#1040;%202019%20&#1043;&#1054;&#1044;\&#1058;&#1056;&#1048;&#1054;&#1044;\5K55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043;&#1088;&#1091;&#1087;&#1087;&#1099;\&#1069;&#1082;&#1086;&#1085;&#1086;&#1084;&#1080;&#1089;&#1090;&#1099;\&#1054;&#1058;&#1063;&#1045;&#1058;%20%20&#1055;&#1054;%20&#1052;&#1050;&#1044;%20&#1047;&#1040;%202019%20&#1043;&#1054;&#1044;\&#1058;&#1056;&#1048;&#1054;&#1044;\5K57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043;&#1088;&#1091;&#1087;&#1087;&#1099;\&#1069;&#1082;&#1086;&#1085;&#1086;&#1084;&#1080;&#1089;&#1090;&#1099;\&#1054;&#1058;&#1063;&#1045;&#1058;%20%20&#1055;&#1054;%20&#1052;&#1050;&#1044;%20&#1047;&#1040;%202019%20&#1043;&#1054;&#1044;\&#1058;&#1056;&#1048;&#1054;&#1044;\5K59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043;&#1088;&#1091;&#1087;&#1087;&#1099;\&#1069;&#1082;&#1086;&#1085;&#1086;&#1084;&#1080;&#1089;&#1090;&#1099;\&#1054;&#1058;&#1063;&#1045;&#1058;%20%20&#1055;&#1054;%20&#1052;&#1050;&#1044;%20&#1047;&#1040;%202019%20&#1043;&#1054;&#1044;\&#1058;&#1056;&#1048;&#1054;&#1044;\5K61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01\Public$\&#1043;&#1088;&#1091;&#1087;&#1087;&#1099;\&#1069;&#1082;&#1086;&#1085;&#1086;&#1084;&#1080;&#1089;&#1090;&#1099;\&#1054;&#1058;&#1063;&#1045;&#1058;%20%20&#1055;&#1054;%20&#1052;&#1050;&#1044;%20&#1047;&#1040;%202019%20&#1043;&#1054;&#1044;\&#1058;&#1056;&#1048;&#1054;&#1044;\5K6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043;&#1088;&#1091;&#1087;&#1087;&#1099;\&#1069;&#1082;&#1086;&#1085;&#1086;&#1084;&#1080;&#1089;&#1090;&#1099;\&#1054;&#1058;&#1063;&#1045;&#1058;%20%20&#1055;&#1054;%20&#1052;&#1050;&#1044;%20&#1047;&#1040;%202019%20&#1043;&#1054;&#1044;\&#1058;&#1056;&#1048;&#1054;&#1044;\18VG175.xlsx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043;&#1088;&#1091;&#1087;&#1087;&#1099;\&#1069;&#1082;&#1086;&#1085;&#1086;&#1084;&#1080;&#1089;&#1090;&#1099;\&#1054;&#1058;&#1063;&#1045;&#1058;%20%20&#1055;&#1054;%20&#1052;&#1050;&#1044;%20&#1047;&#1040;%202019%20&#1043;&#1054;&#1044;\&#1058;&#1056;&#1048;&#1054;&#1044;\5K65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043;&#1088;&#1091;&#1087;&#1087;&#1099;\&#1069;&#1082;&#1086;&#1085;&#1086;&#1084;&#1080;&#1089;&#1090;&#1099;\&#1054;&#1058;&#1063;&#1045;&#1058;%20%20&#1055;&#1054;%20&#1052;&#1050;&#1044;%20&#1047;&#1040;%202019%20&#1043;&#1054;&#1044;\&#1058;&#1056;&#1048;&#1054;&#1044;\5K67A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043;&#1088;&#1091;&#1087;&#1087;&#1099;\&#1069;&#1082;&#1086;&#1085;&#1086;&#1084;&#1080;&#1089;&#1090;&#1099;\&#1054;&#1058;&#1063;&#1045;&#1058;%20%20&#1055;&#1054;%20&#1052;&#1050;&#1044;%20&#1047;&#1040;%202019%20&#1043;&#1054;&#1044;\&#1058;&#1056;&#1048;&#1054;&#1044;\5K69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043;&#1088;&#1091;&#1087;&#1087;&#1099;\&#1069;&#1082;&#1086;&#1085;&#1086;&#1084;&#1080;&#1089;&#1090;&#1099;\&#1054;&#1058;&#1063;&#1045;&#1058;%20%20&#1055;&#1054;%20&#1052;&#1050;&#1044;%20&#1047;&#1040;%202019%20&#1043;&#1054;&#1044;\&#1058;&#1056;&#1048;&#1054;&#1044;\5K71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043;&#1088;&#1091;&#1087;&#1087;&#1099;\&#1069;&#1082;&#1086;&#1085;&#1086;&#1084;&#1080;&#1089;&#1090;&#1099;\&#1054;&#1058;&#1063;&#1045;&#1058;%20%20&#1055;&#1054;%20&#1052;&#1050;&#1044;%20&#1047;&#1040;%202019%20&#1043;&#1054;&#1044;\&#1058;&#1056;&#1048;&#1054;&#1044;\3M47.xlsx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01\Public$\&#1043;&#1088;&#1091;&#1087;&#1087;&#1099;\&#1069;&#1082;&#1086;&#1085;&#1086;&#1084;&#1080;&#1089;&#1090;&#1099;\&#1054;&#1058;&#1063;&#1045;&#1058;%20%20&#1055;&#1054;%20&#1052;&#1050;&#1044;%20&#1047;&#1040;%202019%20&#1043;&#1054;&#1044;\&#1058;&#1056;&#1048;&#1054;&#1044;\3M47.xlsx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043;&#1088;&#1091;&#1087;&#1087;&#1099;\&#1069;&#1082;&#1086;&#1085;&#1086;&#1084;&#1080;&#1089;&#1090;&#1099;\&#1054;&#1058;&#1063;&#1045;&#1058;%20%20&#1055;&#1054;%20&#1052;&#1050;&#1044;%20&#1047;&#1040;%202019%20&#1043;&#1054;&#1044;\&#1058;&#1056;&#1048;&#1054;&#1044;\3M50.xlsx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043;&#1088;&#1091;&#1087;&#1087;&#1099;\&#1069;&#1082;&#1086;&#1085;&#1086;&#1084;&#1080;&#1089;&#1090;&#1099;\&#1054;&#1058;&#1063;&#1045;&#1058;%20%20&#1055;&#1054;%20&#1052;&#1050;&#1044;%20&#1047;&#1040;%202019%20&#1043;&#1054;&#1044;\&#1058;&#1056;&#1048;&#1054;&#1044;\3M51.xlsx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043;&#1088;&#1091;&#1087;&#1087;&#1099;\&#1069;&#1082;&#1086;&#1085;&#1086;&#1084;&#1080;&#1089;&#1090;&#1099;\&#1054;&#1058;&#1063;&#1045;&#1058;%20%20&#1055;&#1054;%20&#1052;&#1050;&#1044;%20&#1047;&#1040;%202019%20&#1043;&#1054;&#1044;\&#1058;&#1056;&#1048;&#1054;&#1044;\3M52.xlsx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043;&#1088;&#1091;&#1087;&#1087;&#1099;\&#1069;&#1082;&#1086;&#1085;&#1086;&#1084;&#1080;&#1089;&#1090;&#1099;\&#1054;&#1058;&#1063;&#1045;&#1058;%20%20&#1055;&#1054;%20&#1052;&#1050;&#1044;%20&#1047;&#1040;%202019%20&#1043;&#1054;&#1044;\&#1058;&#1056;&#1048;&#1054;&#1044;\3M5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043;&#1088;&#1091;&#1087;&#1087;&#1099;\&#1069;&#1082;&#1086;&#1085;&#1086;&#1084;&#1080;&#1089;&#1090;&#1099;\&#1054;&#1058;&#1063;&#1045;&#1058;%20%20&#1055;&#1054;%20&#1052;&#1050;&#1044;%20&#1047;&#1040;%202019%20&#1043;&#1054;&#1044;\&#1058;&#1056;&#1048;&#1054;&#1044;\18VG176.xlsx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043;&#1088;&#1091;&#1087;&#1087;&#1099;\&#1069;&#1082;&#1086;&#1085;&#1086;&#1084;&#1080;&#1089;&#1090;&#1099;\&#1054;&#1058;&#1063;&#1045;&#1058;%20%20&#1055;&#1054;%20&#1052;&#1050;&#1044;%20&#1047;&#1040;%202019%20&#1043;&#1054;&#1044;\&#1058;&#1056;&#1048;&#1054;&#1044;\3M56.xlsx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043;&#1088;&#1091;&#1087;&#1087;&#1099;\&#1069;&#1082;&#1086;&#1085;&#1086;&#1084;&#1080;&#1089;&#1090;&#1099;\&#1054;&#1058;&#1063;&#1045;&#1058;%20%20&#1055;&#1054;%20&#1052;&#1050;&#1044;%20&#1047;&#1040;%202019%20&#1043;&#1054;&#1044;\&#1058;&#1056;&#1048;&#1054;&#1044;\3M58.xlsx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043;&#1088;&#1091;&#1087;&#1087;&#1099;\&#1069;&#1082;&#1086;&#1085;&#1086;&#1084;&#1080;&#1089;&#1090;&#1099;\&#1054;&#1058;&#1063;&#1045;&#1058;%20%20&#1055;&#1054;%20&#1052;&#1050;&#1044;%20&#1047;&#1040;%202019%20&#1043;&#1054;&#1044;\&#1058;&#1056;&#1048;&#1054;&#1044;\3M59.xlsx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043;&#1088;&#1091;&#1087;&#1087;&#1099;\&#1069;&#1082;&#1086;&#1085;&#1086;&#1084;&#1080;&#1089;&#1090;&#1099;\&#1054;&#1058;&#1063;&#1045;&#1058;%20%20&#1055;&#1054;%20&#1052;&#1050;&#1044;%20&#1047;&#1040;%202019%20&#1043;&#1054;&#1044;\&#1058;&#1056;&#1048;&#1054;&#1044;\3M60.xlsx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043;&#1088;&#1091;&#1087;&#1087;&#1099;\&#1069;&#1082;&#1086;&#1085;&#1086;&#1084;&#1080;&#1089;&#1090;&#1099;\&#1054;&#1058;&#1063;&#1045;&#1058;%20%20&#1055;&#1054;%20&#1052;&#1050;&#1044;%20&#1047;&#1040;%202019%20&#1043;&#1054;&#1044;\&#1058;&#1056;&#1048;&#1054;&#1044;\3M61.xlsx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043;&#1088;&#1091;&#1087;&#1087;&#1099;\&#1069;&#1082;&#1086;&#1085;&#1086;&#1084;&#1080;&#1089;&#1090;&#1099;\&#1054;&#1058;&#1063;&#1045;&#1058;%20%20&#1055;&#1054;%20&#1052;&#1050;&#1044;%20&#1047;&#1040;%202019%20&#1043;&#1054;&#1044;\&#1058;&#1056;&#1048;&#1054;&#1044;\3M621.xlsx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043;&#1088;&#1091;&#1087;&#1087;&#1099;\&#1069;&#1082;&#1086;&#1085;&#1086;&#1084;&#1080;&#1089;&#1090;&#1099;\&#1054;&#1058;&#1063;&#1045;&#1058;%20%20&#1055;&#1054;%20&#1052;&#1050;&#1044;%20&#1047;&#1040;%202019%20&#1043;&#1054;&#1044;\&#1058;&#1056;&#1048;&#1054;&#1044;\3M64.xlsx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043;&#1088;&#1091;&#1087;&#1087;&#1099;\&#1069;&#1082;&#1086;&#1085;&#1086;&#1084;&#1080;&#1089;&#1090;&#1099;\&#1054;&#1058;&#1063;&#1045;&#1058;%20%20&#1055;&#1054;%20&#1052;&#1050;&#1044;%20&#1047;&#1040;%202019%20&#1043;&#1054;&#1044;\&#1058;&#1056;&#1048;&#1054;&#1044;\3M65.xlsx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043;&#1088;&#1091;&#1087;&#1087;&#1099;\&#1069;&#1082;&#1086;&#1085;&#1086;&#1084;&#1080;&#1089;&#1090;&#1099;\&#1054;&#1058;&#1063;&#1045;&#1058;%20%20&#1055;&#1054;%20&#1052;&#1050;&#1044;%20&#1047;&#1040;%202019%20&#1043;&#1054;&#1044;\&#1058;&#1056;&#1048;&#1054;&#1044;\3M69.xlsx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043;&#1088;&#1091;&#1087;&#1087;&#1099;\&#1069;&#1082;&#1086;&#1085;&#1086;&#1084;&#1080;&#1089;&#1090;&#1099;\&#1054;&#1058;&#1063;&#1045;&#1058;%20%20&#1055;&#1054;%20&#1052;&#1050;&#1044;%20&#1047;&#1040;%202019%20&#1043;&#1054;&#1044;\&#1058;&#1056;&#1048;&#1054;&#1044;\3M7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043;&#1088;&#1091;&#1087;&#1087;&#1099;\&#1069;&#1082;&#1086;&#1085;&#1086;&#1084;&#1080;&#1089;&#1090;&#1099;\&#1054;&#1058;&#1063;&#1045;&#1058;%20%20&#1055;&#1054;%20&#1052;&#1050;&#1044;%20&#1047;&#1040;%202019%20&#1043;&#1054;&#1044;\&#1058;&#1056;&#1048;&#1054;&#1044;\18VG187.xlsx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043;&#1088;&#1091;&#1087;&#1087;&#1099;\&#1069;&#1082;&#1086;&#1085;&#1086;&#1084;&#1080;&#1089;&#1090;&#1099;\&#1054;&#1058;&#1063;&#1045;&#1058;%20%20&#1055;&#1054;%20&#1052;&#1050;&#1044;%20&#1047;&#1040;%202019%20&#1043;&#1054;&#1044;\&#1058;&#1056;&#1048;&#1054;&#1044;\3M73.xlsx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043;&#1088;&#1091;&#1087;&#1087;&#1099;\&#1069;&#1082;&#1086;&#1085;&#1086;&#1084;&#1080;&#1089;&#1090;&#1099;\&#1054;&#1058;&#1063;&#1045;&#1058;%20%20&#1055;&#1054;%20&#1052;&#1050;&#1044;%20&#1047;&#1040;%202019%20&#1043;&#1054;&#1044;\&#1058;&#1056;&#1048;&#1054;&#1044;\3M75.xlsx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043;&#1088;&#1091;&#1087;&#1087;&#1099;\&#1069;&#1082;&#1086;&#1085;&#1086;&#1084;&#1080;&#1089;&#1090;&#1099;\&#1054;&#1058;&#1063;&#1045;&#1058;%20%20&#1055;&#1054;%20&#1052;&#1050;&#1044;%20&#1047;&#1040;%202019%20&#1043;&#1054;&#1044;\&#1058;&#1056;&#1048;&#1054;&#1044;\3M77.xlsx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043;&#1088;&#1091;&#1087;&#1087;&#1099;\&#1069;&#1082;&#1086;&#1085;&#1086;&#1084;&#1080;&#1089;&#1090;&#1099;\&#1054;&#1058;&#1063;&#1045;&#1058;%20%20&#1055;&#1054;%20&#1052;&#1050;&#1044;%20&#1047;&#1040;%202019%20&#1043;&#1054;&#1044;\&#1058;&#1056;&#1048;&#1054;&#1044;\3M81.xlsx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043;&#1088;&#1091;&#1087;&#1087;&#1099;\&#1069;&#1082;&#1086;&#1085;&#1086;&#1084;&#1080;&#1089;&#1090;&#1099;\&#1054;&#1058;&#1063;&#1045;&#1058;%20%20&#1055;&#1054;%20&#1052;&#1050;&#1044;%20&#1047;&#1040;%202019%20&#1043;&#1054;&#1044;\&#1058;&#1056;&#1048;&#1054;&#1044;\RO1.xlsx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043;&#1088;&#1091;&#1087;&#1087;&#1099;\&#1069;&#1082;&#1086;&#1085;&#1086;&#1084;&#1080;&#1089;&#1090;&#1099;\&#1054;&#1058;&#1063;&#1045;&#1058;%20%20&#1055;&#1054;%20&#1052;&#1050;&#1044;%20&#1047;&#1040;%202019%20&#1043;&#1054;&#1044;\&#1058;&#1056;&#1048;&#1054;&#1044;\RO2.xlsx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043;&#1088;&#1091;&#1087;&#1087;&#1099;\&#1069;&#1082;&#1086;&#1085;&#1086;&#1084;&#1080;&#1089;&#1090;&#1099;\&#1054;&#1058;&#1063;&#1045;&#1058;%20%20&#1055;&#1054;%20&#1052;&#1050;&#1044;%20&#1047;&#1040;%202019%20&#1043;&#1054;&#1044;\&#1058;&#1056;&#1048;&#1054;&#1044;\6SH15.xlsx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043;&#1088;&#1091;&#1087;&#1087;&#1099;\&#1069;&#1082;&#1086;&#1085;&#1086;&#1084;&#1080;&#1089;&#1090;&#1099;\&#1054;&#1058;&#1063;&#1045;&#1058;%20%20&#1055;&#1054;%20&#1052;&#1050;&#1044;%20&#1047;&#1040;%202019%20&#1043;&#1054;&#1044;\&#1058;&#1056;&#1048;&#1054;&#1044;\6SH15A.xlsx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043;&#1088;&#1091;&#1087;&#1087;&#1099;\&#1069;&#1082;&#1086;&#1085;&#1086;&#1084;&#1080;&#1089;&#1090;&#1099;\&#1054;&#1058;&#1063;&#1045;&#1058;%20%20&#1055;&#1054;%20&#1052;&#1050;&#1044;%20&#1047;&#1040;%202019%20&#1043;&#1054;&#1044;\&#1058;&#1056;&#1048;&#1054;&#1044;\6SH17.xlsx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043;&#1088;&#1091;&#1087;&#1087;&#1099;\&#1069;&#1082;&#1086;&#1085;&#1086;&#1084;&#1080;&#1089;&#1090;&#1099;\&#1054;&#1058;&#1063;&#1045;&#1058;%20%20&#1055;&#1054;%20&#1052;&#1050;&#1044;%20&#1047;&#1040;%202019%20&#1043;&#1054;&#1044;\&#1058;&#1056;&#1048;&#1054;&#1044;\6SH17A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043;&#1088;&#1091;&#1087;&#1087;&#1099;\&#1069;&#1082;&#1086;&#1085;&#1086;&#1084;&#1080;&#1089;&#1090;&#1099;\&#1054;&#1058;&#1063;&#1045;&#1058;%20%20&#1055;&#1054;%20&#1052;&#1050;&#1044;%20&#1047;&#1040;%202019%20&#1043;&#1054;&#1044;\&#1058;&#1056;&#1048;&#1054;&#1044;\18VG226.xlsx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043;&#1088;&#1091;&#1087;&#1087;&#1099;\&#1069;&#1082;&#1086;&#1085;&#1086;&#1084;&#1080;&#1089;&#1090;&#1099;\&#1054;&#1058;&#1063;&#1045;&#1058;%20%20&#1055;&#1054;%20&#1052;&#1050;&#1044;%20&#1047;&#1040;%202019%20&#1043;&#1054;&#1044;\&#1058;&#1056;&#1048;&#1054;&#1044;\6SH18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043;&#1088;&#1091;&#1087;&#1087;&#1099;\&#1069;&#1082;&#1086;&#1085;&#1086;&#1084;&#1080;&#1089;&#1090;&#1099;\&#1054;&#1058;&#1063;&#1045;&#1058;%20%20&#1055;&#1054;%20&#1052;&#1050;&#1044;%20&#1047;&#1040;%202019%20&#1043;&#1054;&#1044;\&#1058;&#1056;&#1048;&#1054;&#1044;\KP36A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043;&#1088;&#1091;&#1087;&#1087;&#1099;\&#1069;&#1082;&#1086;&#1085;&#1086;&#1084;&#1080;&#1089;&#1090;&#1099;\&#1054;&#1058;&#1063;&#1045;&#1058;%20%20&#1055;&#1054;%20&#1052;&#1050;&#1044;%20&#1047;&#1040;%202019%20&#1043;&#1054;&#1044;\&#1058;&#1056;&#1048;&#1054;&#1044;\KP36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2">
          <cell r="C2" t="str">
            <v>18VG172</v>
          </cell>
        </row>
        <row r="3">
          <cell r="C3" t="str">
            <v>18VG175</v>
          </cell>
        </row>
        <row r="4">
          <cell r="C4" t="str">
            <v>18VG176</v>
          </cell>
        </row>
        <row r="5">
          <cell r="C5" t="str">
            <v>18VG187</v>
          </cell>
        </row>
        <row r="6">
          <cell r="C6" t="str">
            <v>18VG226</v>
          </cell>
        </row>
        <row r="7">
          <cell r="C7" t="str">
            <v>KP36A</v>
          </cell>
        </row>
        <row r="8">
          <cell r="C8" t="str">
            <v>KP36B</v>
          </cell>
        </row>
        <row r="9">
          <cell r="C9" t="str">
            <v>KP38A</v>
          </cell>
        </row>
        <row r="10">
          <cell r="C10" t="str">
            <v>KP38B</v>
          </cell>
        </row>
        <row r="11">
          <cell r="C11" t="str">
            <v>KP40</v>
          </cell>
        </row>
        <row r="12">
          <cell r="C12" t="str">
            <v>KP44</v>
          </cell>
        </row>
        <row r="13">
          <cell r="C13" t="str">
            <v>KP46</v>
          </cell>
        </row>
        <row r="14">
          <cell r="C14" t="str">
            <v>KP48</v>
          </cell>
        </row>
        <row r="15">
          <cell r="C15" t="str">
            <v>KP49</v>
          </cell>
        </row>
        <row r="16">
          <cell r="C16" t="str">
            <v>KP49A</v>
          </cell>
        </row>
        <row r="17">
          <cell r="C17" t="str">
            <v>KP50</v>
          </cell>
        </row>
        <row r="18">
          <cell r="C18" t="str">
            <v>KP51</v>
          </cell>
        </row>
        <row r="19">
          <cell r="C19" t="str">
            <v>KP52</v>
          </cell>
        </row>
        <row r="20">
          <cell r="C20" t="str">
            <v>KP54A</v>
          </cell>
        </row>
        <row r="21">
          <cell r="C21" t="str">
            <v>5K9</v>
          </cell>
        </row>
        <row r="22">
          <cell r="C22" t="str">
            <v>5K11</v>
          </cell>
        </row>
        <row r="23">
          <cell r="C23" t="str">
            <v>5K13</v>
          </cell>
        </row>
        <row r="24">
          <cell r="C24" t="str">
            <v>5K13A</v>
          </cell>
        </row>
        <row r="25">
          <cell r="C25" t="str">
            <v>5K15</v>
          </cell>
        </row>
        <row r="26">
          <cell r="C26" t="str">
            <v>5K25</v>
          </cell>
        </row>
        <row r="27">
          <cell r="C27" t="str">
            <v>5K26</v>
          </cell>
        </row>
        <row r="28">
          <cell r="C28" t="str">
            <v>5K27</v>
          </cell>
        </row>
        <row r="29">
          <cell r="C29" t="str">
            <v>5K28</v>
          </cell>
        </row>
        <row r="30">
          <cell r="C30" t="str">
            <v>5K47</v>
          </cell>
        </row>
        <row r="31">
          <cell r="C31" t="str">
            <v>5K49</v>
          </cell>
        </row>
        <row r="32">
          <cell r="C32" t="str">
            <v>5K51</v>
          </cell>
        </row>
        <row r="33">
          <cell r="C33" t="str">
            <v>5K55</v>
          </cell>
        </row>
        <row r="34">
          <cell r="C34" t="str">
            <v>5K57</v>
          </cell>
        </row>
        <row r="35">
          <cell r="C35" t="str">
            <v>5K59</v>
          </cell>
        </row>
        <row r="36">
          <cell r="C36" t="str">
            <v>5K61</v>
          </cell>
        </row>
        <row r="37">
          <cell r="C37" t="str">
            <v>5K65</v>
          </cell>
        </row>
        <row r="38">
          <cell r="C38" t="str">
            <v>5K67A</v>
          </cell>
        </row>
        <row r="39">
          <cell r="C39" t="str">
            <v>5K69</v>
          </cell>
        </row>
        <row r="40">
          <cell r="C40" t="str">
            <v>5K71</v>
          </cell>
        </row>
        <row r="41">
          <cell r="C41" t="str">
            <v>3M47</v>
          </cell>
        </row>
        <row r="42">
          <cell r="C42" t="str">
            <v>3M50</v>
          </cell>
        </row>
        <row r="43">
          <cell r="C43" t="str">
            <v>3M51</v>
          </cell>
        </row>
        <row r="44">
          <cell r="C44" t="str">
            <v>3M52</v>
          </cell>
        </row>
        <row r="45">
          <cell r="C45" t="str">
            <v>3M54</v>
          </cell>
        </row>
        <row r="46">
          <cell r="C46" t="str">
            <v>3M56</v>
          </cell>
        </row>
        <row r="47">
          <cell r="C47" t="str">
            <v>3M58</v>
          </cell>
        </row>
        <row r="48">
          <cell r="C48" t="str">
            <v>3M59</v>
          </cell>
        </row>
        <row r="49">
          <cell r="C49" t="str">
            <v>3M60</v>
          </cell>
        </row>
        <row r="50">
          <cell r="C50" t="str">
            <v>3M61</v>
          </cell>
        </row>
        <row r="51">
          <cell r="C51" t="str">
            <v>3M621</v>
          </cell>
        </row>
        <row r="52">
          <cell r="C52" t="str">
            <v>3M64</v>
          </cell>
        </row>
        <row r="53">
          <cell r="C53" t="str">
            <v>3M65</v>
          </cell>
        </row>
        <row r="54">
          <cell r="C54" t="str">
            <v>3M69</v>
          </cell>
        </row>
        <row r="55">
          <cell r="C55" t="str">
            <v>3M71</v>
          </cell>
        </row>
        <row r="56">
          <cell r="C56" t="str">
            <v>3M73</v>
          </cell>
        </row>
        <row r="57">
          <cell r="C57" t="str">
            <v>3M75</v>
          </cell>
        </row>
        <row r="58">
          <cell r="C58" t="str">
            <v>3M77</v>
          </cell>
        </row>
        <row r="59">
          <cell r="C59" t="str">
            <v>3M81</v>
          </cell>
        </row>
        <row r="60">
          <cell r="C60" t="str">
            <v>RO1</v>
          </cell>
        </row>
        <row r="61">
          <cell r="C61" t="str">
            <v>RO2</v>
          </cell>
        </row>
        <row r="62">
          <cell r="C62" t="str">
            <v>6SH15</v>
          </cell>
        </row>
        <row r="63">
          <cell r="C63" t="str">
            <v>6SH15A</v>
          </cell>
        </row>
        <row r="64">
          <cell r="C64" t="str">
            <v>6SH17</v>
          </cell>
        </row>
        <row r="65">
          <cell r="C65" t="str">
            <v>6SH17A</v>
          </cell>
        </row>
        <row r="66">
          <cell r="C66" t="str">
            <v>6SH18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_ж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итого"/>
      <sheetName val="нас"/>
      <sheetName val="god"/>
      <sheetName val="сво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4">
          <cell r="L14">
            <v>119031.92000000001</v>
          </cell>
        </row>
        <row r="20">
          <cell r="L20">
            <v>11312.840000000002</v>
          </cell>
        </row>
        <row r="25">
          <cell r="L25">
            <v>71320.720000000016</v>
          </cell>
        </row>
        <row r="27">
          <cell r="L27">
            <v>23117.72</v>
          </cell>
        </row>
        <row r="31">
          <cell r="L31">
            <v>43284.4</v>
          </cell>
        </row>
        <row r="36">
          <cell r="L36">
            <v>4426.8</v>
          </cell>
        </row>
        <row r="37">
          <cell r="L37">
            <v>79928.419999999984</v>
          </cell>
        </row>
        <row r="42">
          <cell r="L42">
            <v>9301.3499999999985</v>
          </cell>
        </row>
        <row r="43">
          <cell r="L43">
            <v>3079.92</v>
          </cell>
        </row>
        <row r="44">
          <cell r="L44">
            <v>1229.6200000000001</v>
          </cell>
        </row>
        <row r="45">
          <cell r="L45">
            <v>737.82000000000016</v>
          </cell>
        </row>
        <row r="46">
          <cell r="L46">
            <v>27544.519999999997</v>
          </cell>
        </row>
        <row r="47">
          <cell r="L47">
            <v>54843.139999999992</v>
          </cell>
        </row>
        <row r="48">
          <cell r="L48">
            <v>38368.030000000006</v>
          </cell>
        </row>
      </sheetData>
      <sheetData sheetId="14"/>
      <sheetData sheetId="15"/>
      <sheetData sheetId="1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_ж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итого"/>
      <sheetName val="нас"/>
      <sheetName val="god"/>
      <sheetName val="сво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4">
          <cell r="L14">
            <v>71162.920000000027</v>
          </cell>
        </row>
        <row r="20">
          <cell r="L20">
            <v>7474.1</v>
          </cell>
        </row>
        <row r="25">
          <cell r="L25">
            <v>46319.000000000007</v>
          </cell>
        </row>
        <row r="27">
          <cell r="L27">
            <v>9895.3600000000024</v>
          </cell>
        </row>
        <row r="31">
          <cell r="L31">
            <v>27896.62</v>
          </cell>
        </row>
        <row r="36">
          <cell r="L36">
            <v>2842.2599999999998</v>
          </cell>
        </row>
        <row r="37">
          <cell r="L37">
            <v>52003.639999999992</v>
          </cell>
        </row>
        <row r="42">
          <cell r="L42">
            <v>3956.61</v>
          </cell>
        </row>
        <row r="43">
          <cell r="L43">
            <v>1310.1300000000001</v>
          </cell>
        </row>
        <row r="44">
          <cell r="L44">
            <v>526.33999999999992</v>
          </cell>
        </row>
        <row r="45">
          <cell r="L45">
            <v>526.33999999999992</v>
          </cell>
        </row>
        <row r="46">
          <cell r="L46">
            <v>17895.919999999998</v>
          </cell>
        </row>
        <row r="47">
          <cell r="L47">
            <v>35897.300000000003</v>
          </cell>
        </row>
        <row r="48">
          <cell r="L48">
            <v>103594.01319999999</v>
          </cell>
        </row>
      </sheetData>
      <sheetData sheetId="14"/>
      <sheetData sheetId="15"/>
      <sheetData sheetId="1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_ж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итого"/>
      <sheetName val="нас"/>
      <sheetName val="god"/>
      <sheetName val="сво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4">
          <cell r="L14">
            <v>267353.76000000007</v>
          </cell>
        </row>
        <row r="20">
          <cell r="L20">
            <v>25409.64</v>
          </cell>
        </row>
        <row r="25">
          <cell r="L25">
            <v>160191.36000000002</v>
          </cell>
        </row>
        <row r="27">
          <cell r="L27">
            <v>51924.120000000017</v>
          </cell>
        </row>
        <row r="31">
          <cell r="L31">
            <v>97219.559999999969</v>
          </cell>
        </row>
        <row r="36">
          <cell r="L36">
            <v>9942.9600000000009</v>
          </cell>
        </row>
        <row r="37">
          <cell r="L37">
            <v>179524.91999999998</v>
          </cell>
        </row>
        <row r="42">
          <cell r="L42">
            <v>20852.489999999998</v>
          </cell>
        </row>
        <row r="43">
          <cell r="L43">
            <v>6904.7999999999993</v>
          </cell>
        </row>
        <row r="44">
          <cell r="L44">
            <v>2761.9199999999996</v>
          </cell>
        </row>
        <row r="45">
          <cell r="L45">
            <v>1657.1999999999996</v>
          </cell>
        </row>
        <row r="46">
          <cell r="L46">
            <v>61866.960000000014</v>
          </cell>
        </row>
        <row r="47">
          <cell r="L47">
            <v>123181.68</v>
          </cell>
        </row>
        <row r="48">
          <cell r="L48">
            <v>117659.28</v>
          </cell>
        </row>
      </sheetData>
      <sheetData sheetId="14"/>
      <sheetData sheetId="15"/>
      <sheetData sheetId="16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_ж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итого"/>
      <sheetName val="нас"/>
      <sheetName val="god"/>
      <sheetName val="сво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4">
          <cell r="L14">
            <v>185490.11999999997</v>
          </cell>
        </row>
        <row r="20">
          <cell r="L20">
            <v>17629.32</v>
          </cell>
        </row>
        <row r="25">
          <cell r="L25">
            <v>111140.75999999997</v>
          </cell>
        </row>
        <row r="27">
          <cell r="L27">
            <v>36024.960000000006</v>
          </cell>
        </row>
        <row r="31">
          <cell r="L31">
            <v>67450.919999999984</v>
          </cell>
        </row>
        <row r="36">
          <cell r="L36">
            <v>6898.44</v>
          </cell>
        </row>
        <row r="37">
          <cell r="L37">
            <v>124554.36000000002</v>
          </cell>
        </row>
        <row r="42">
          <cell r="L42">
            <v>14467.47</v>
          </cell>
        </row>
        <row r="43">
          <cell r="L43">
            <v>4790.5499999999993</v>
          </cell>
        </row>
        <row r="44">
          <cell r="L44">
            <v>1916.2800000000004</v>
          </cell>
        </row>
        <row r="45">
          <cell r="L45">
            <v>1149.7199999999998</v>
          </cell>
        </row>
        <row r="46">
          <cell r="L46">
            <v>42923.28</v>
          </cell>
        </row>
        <row r="47">
          <cell r="L47">
            <v>85463.39999999998</v>
          </cell>
        </row>
        <row r="48">
          <cell r="L48">
            <v>71676.48000000001</v>
          </cell>
        </row>
      </sheetData>
      <sheetData sheetId="14"/>
      <sheetData sheetId="15"/>
      <sheetData sheetId="16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_ж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итого"/>
      <sheetName val="нас"/>
      <sheetName val="god"/>
      <sheetName val="сво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4">
          <cell r="L14">
            <v>275972.88000000006</v>
          </cell>
        </row>
        <row r="20">
          <cell r="L20">
            <v>26228.880000000001</v>
          </cell>
        </row>
        <row r="25">
          <cell r="L25">
            <v>165355.68</v>
          </cell>
        </row>
        <row r="27">
          <cell r="L27">
            <v>53598</v>
          </cell>
        </row>
        <row r="31">
          <cell r="L31">
            <v>100353.83999999997</v>
          </cell>
        </row>
        <row r="36">
          <cell r="L36">
            <v>10263.48</v>
          </cell>
        </row>
        <row r="37">
          <cell r="L37">
            <v>185312.40000000002</v>
          </cell>
        </row>
        <row r="42">
          <cell r="L42">
            <v>21524.760000000002</v>
          </cell>
        </row>
        <row r="43">
          <cell r="L43">
            <v>7127.4000000000005</v>
          </cell>
        </row>
        <row r="44">
          <cell r="L44">
            <v>2850.9599999999996</v>
          </cell>
        </row>
        <row r="45">
          <cell r="L45">
            <v>1710.5999999999997</v>
          </cell>
        </row>
        <row r="46">
          <cell r="L46">
            <v>63861.48</v>
          </cell>
        </row>
        <row r="47">
          <cell r="L47">
            <v>127152.84000000003</v>
          </cell>
        </row>
        <row r="48">
          <cell r="L48">
            <v>151675.42000000001</v>
          </cell>
        </row>
      </sheetData>
      <sheetData sheetId="14"/>
      <sheetData sheetId="15"/>
      <sheetData sheetId="16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_ж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итого"/>
      <sheetName val="нас"/>
      <sheetName val="god"/>
      <sheetName val="сво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4">
          <cell r="L14">
            <v>262219.67999999993</v>
          </cell>
        </row>
        <row r="20">
          <cell r="L20">
            <v>24921.72</v>
          </cell>
        </row>
        <row r="25">
          <cell r="L25">
            <v>157115.04</v>
          </cell>
        </row>
        <row r="27">
          <cell r="L27">
            <v>50926.920000000013</v>
          </cell>
        </row>
        <row r="31">
          <cell r="L31">
            <v>95352.599999999991</v>
          </cell>
        </row>
        <row r="36">
          <cell r="L36">
            <v>9751.92</v>
          </cell>
        </row>
        <row r="37">
          <cell r="L37">
            <v>176077.07999999996</v>
          </cell>
        </row>
        <row r="42">
          <cell r="L42">
            <v>20452.050000000003</v>
          </cell>
        </row>
        <row r="43">
          <cell r="L43">
            <v>6772.2000000000007</v>
          </cell>
        </row>
        <row r="44">
          <cell r="L44">
            <v>2708.88</v>
          </cell>
        </row>
        <row r="45">
          <cell r="L45">
            <v>1625.2800000000004</v>
          </cell>
        </row>
        <row r="46">
          <cell r="L46">
            <v>60678.960000000014</v>
          </cell>
        </row>
        <row r="47">
          <cell r="L47">
            <v>120816</v>
          </cell>
        </row>
        <row r="48">
          <cell r="L48">
            <v>95490.48000000001</v>
          </cell>
        </row>
      </sheetData>
      <sheetData sheetId="14"/>
      <sheetData sheetId="15"/>
      <sheetData sheetId="16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_ж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итого"/>
      <sheetName val="нас"/>
      <sheetName val="god"/>
      <sheetName val="сво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4">
          <cell r="L14">
            <v>240976.91999999998</v>
          </cell>
        </row>
        <row r="20">
          <cell r="L20">
            <v>22902.84</v>
          </cell>
        </row>
        <row r="25">
          <cell r="L25">
            <v>144386.94000000003</v>
          </cell>
        </row>
        <row r="27">
          <cell r="L27">
            <v>46801.260000000009</v>
          </cell>
        </row>
        <row r="31">
          <cell r="L31">
            <v>56811.72</v>
          </cell>
        </row>
        <row r="36">
          <cell r="L36">
            <v>5810.2800000000007</v>
          </cell>
        </row>
        <row r="37">
          <cell r="L37">
            <v>116395.32000000002</v>
          </cell>
        </row>
        <row r="42">
          <cell r="L42">
            <v>12185.7</v>
          </cell>
        </row>
        <row r="43">
          <cell r="L43">
            <v>4035</v>
          </cell>
        </row>
        <row r="44">
          <cell r="L44">
            <v>2489.52</v>
          </cell>
        </row>
        <row r="45">
          <cell r="L45">
            <v>1493.64</v>
          </cell>
        </row>
        <row r="46">
          <cell r="L46">
            <v>55763.22</v>
          </cell>
        </row>
        <row r="47">
          <cell r="L47">
            <v>111028.55999999997</v>
          </cell>
        </row>
        <row r="48">
          <cell r="L48">
            <v>26520.21</v>
          </cell>
        </row>
      </sheetData>
      <sheetData sheetId="14"/>
      <sheetData sheetId="15"/>
      <sheetData sheetId="16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_ж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итого"/>
      <sheetName val="нас"/>
      <sheetName val="god"/>
      <sheetName val="сво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4">
          <cell r="L14">
            <v>199579.23600000003</v>
          </cell>
        </row>
        <row r="20">
          <cell r="L20">
            <v>18047.759999999998</v>
          </cell>
        </row>
        <row r="27">
          <cell r="L27">
            <v>36879.960000000006</v>
          </cell>
        </row>
        <row r="31">
          <cell r="L31">
            <v>69051.959999999992</v>
          </cell>
        </row>
        <row r="36">
          <cell r="L36">
            <v>8014.9200000000019</v>
          </cell>
        </row>
        <row r="37">
          <cell r="L37">
            <v>127510.56000000003</v>
          </cell>
        </row>
        <row r="42">
          <cell r="L42">
            <v>14810.849999999999</v>
          </cell>
        </row>
        <row r="43">
          <cell r="L43">
            <v>4904.25</v>
          </cell>
        </row>
        <row r="44">
          <cell r="L44">
            <v>2226.48</v>
          </cell>
        </row>
        <row r="45">
          <cell r="L45">
            <v>1335.8400000000001</v>
          </cell>
        </row>
        <row r="46">
          <cell r="L46">
            <v>49870.439999999988</v>
          </cell>
        </row>
        <row r="47">
          <cell r="L47">
            <v>99295.680000000008</v>
          </cell>
        </row>
        <row r="48">
          <cell r="L48">
            <v>56596.109999999993</v>
          </cell>
        </row>
      </sheetData>
      <sheetData sheetId="14"/>
      <sheetData sheetId="15"/>
      <sheetData sheetId="16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_ж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итого"/>
      <sheetName val="нас"/>
      <sheetName val="god"/>
      <sheetName val="сво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4">
          <cell r="L14">
            <v>262997.76000000007</v>
          </cell>
        </row>
        <row r="20">
          <cell r="L20">
            <v>24995.64</v>
          </cell>
        </row>
        <row r="25">
          <cell r="L25">
            <v>157581.36000000002</v>
          </cell>
        </row>
        <row r="27">
          <cell r="L27">
            <v>51078.120000000017</v>
          </cell>
        </row>
        <row r="31">
          <cell r="L31">
            <v>95635.559999999969</v>
          </cell>
        </row>
        <row r="36">
          <cell r="L36">
            <v>9780.9600000000009</v>
          </cell>
        </row>
        <row r="37">
          <cell r="L37">
            <v>176599.91999999998</v>
          </cell>
        </row>
        <row r="42">
          <cell r="L42">
            <v>20512.739999999998</v>
          </cell>
        </row>
        <row r="43">
          <cell r="L43">
            <v>6792.2999999999993</v>
          </cell>
        </row>
        <row r="44">
          <cell r="L44">
            <v>2716.92</v>
          </cell>
        </row>
        <row r="45">
          <cell r="L45">
            <v>1630.1999999999996</v>
          </cell>
        </row>
        <row r="46">
          <cell r="L46">
            <v>60858.960000000014</v>
          </cell>
        </row>
        <row r="47">
          <cell r="L47">
            <v>121174.68</v>
          </cell>
        </row>
        <row r="48">
          <cell r="L48">
            <v>90882.54</v>
          </cell>
        </row>
      </sheetData>
      <sheetData sheetId="14"/>
      <sheetData sheetId="15"/>
      <sheetData sheetId="16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_ж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итого"/>
      <sheetName val="нас"/>
      <sheetName val="god"/>
      <sheetName val="сво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4">
          <cell r="L14">
            <v>196304.63999999998</v>
          </cell>
        </row>
        <row r="20">
          <cell r="L20">
            <v>18657.12</v>
          </cell>
        </row>
        <row r="25">
          <cell r="L25">
            <v>117620.51999999996</v>
          </cell>
        </row>
        <row r="27">
          <cell r="L27">
            <v>38125.32</v>
          </cell>
        </row>
        <row r="31">
          <cell r="L31">
            <v>71789.039999999979</v>
          </cell>
        </row>
        <row r="36">
          <cell r="L36">
            <v>7300.56</v>
          </cell>
        </row>
        <row r="37">
          <cell r="L37">
            <v>131410.56</v>
          </cell>
        </row>
        <row r="42">
          <cell r="L42">
            <v>15310.949999999999</v>
          </cell>
        </row>
        <row r="43">
          <cell r="L43">
            <v>5069.8500000000004</v>
          </cell>
        </row>
        <row r="44">
          <cell r="L44">
            <v>2028</v>
          </cell>
        </row>
        <row r="45">
          <cell r="L45">
            <v>1216.8</v>
          </cell>
        </row>
        <row r="46">
          <cell r="L46">
            <v>45425.879999999983</v>
          </cell>
        </row>
        <row r="48">
          <cell r="L48">
            <v>82020.390000000014</v>
          </cell>
        </row>
      </sheetData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1"/>
      <sheetName val="2.2"/>
      <sheetName val="2.3"/>
      <sheetName val="2.4"/>
      <sheetName val="2.5"/>
      <sheetName val="2.6"/>
      <sheetName val="2.7"/>
      <sheetName val="2.8"/>
      <sheetName val="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_ж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итого"/>
      <sheetName val="нас"/>
      <sheetName val="god"/>
      <sheetName val="сво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4">
          <cell r="L14">
            <v>261081.12000000008</v>
          </cell>
        </row>
        <row r="20">
          <cell r="L20">
            <v>24813.479999999996</v>
          </cell>
        </row>
        <row r="25">
          <cell r="L25">
            <v>156432.95999999999</v>
          </cell>
        </row>
        <row r="27">
          <cell r="L27">
            <v>50705.879999999983</v>
          </cell>
        </row>
        <row r="31">
          <cell r="L31">
            <v>94938.6</v>
          </cell>
        </row>
        <row r="36">
          <cell r="L36">
            <v>9709.68</v>
          </cell>
        </row>
        <row r="37">
          <cell r="L37">
            <v>175312.91999999995</v>
          </cell>
        </row>
        <row r="42">
          <cell r="L42">
            <v>20363.25</v>
          </cell>
        </row>
        <row r="43">
          <cell r="L43">
            <v>6742.7999999999993</v>
          </cell>
        </row>
        <row r="44">
          <cell r="L44">
            <v>2697.12</v>
          </cell>
        </row>
        <row r="45">
          <cell r="L45">
            <v>1618.3200000000006</v>
          </cell>
        </row>
        <row r="46">
          <cell r="L46">
            <v>60415.44000000001</v>
          </cell>
        </row>
        <row r="47">
          <cell r="L47">
            <v>120291.60000000002</v>
          </cell>
        </row>
        <row r="48">
          <cell r="L48">
            <v>93996.57</v>
          </cell>
        </row>
      </sheetData>
      <sheetData sheetId="14"/>
      <sheetData sheetId="15"/>
      <sheetData sheetId="16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_ж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итого"/>
      <sheetName val="нас"/>
      <sheetName val="god"/>
      <sheetName val="сво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4">
          <cell r="L14">
            <v>263549.6399999999</v>
          </cell>
        </row>
        <row r="20">
          <cell r="L20">
            <v>25048.199999999993</v>
          </cell>
        </row>
        <row r="25">
          <cell r="L25">
            <v>157911.95999999996</v>
          </cell>
        </row>
        <row r="27">
          <cell r="L27">
            <v>51185.280000000006</v>
          </cell>
        </row>
        <row r="31">
          <cell r="L31">
            <v>95836.199999999983</v>
          </cell>
        </row>
        <row r="36">
          <cell r="L36">
            <v>9801.48</v>
          </cell>
        </row>
        <row r="37">
          <cell r="L37">
            <v>176970.36</v>
          </cell>
        </row>
        <row r="42">
          <cell r="L42">
            <v>20555.79</v>
          </cell>
        </row>
        <row r="43">
          <cell r="L43">
            <v>6806.5499999999993</v>
          </cell>
        </row>
        <row r="44">
          <cell r="L44">
            <v>2722.6799999999989</v>
          </cell>
        </row>
        <row r="45">
          <cell r="L45">
            <v>1633.5600000000004</v>
          </cell>
        </row>
        <row r="46">
          <cell r="L46">
            <v>60986.640000000007</v>
          </cell>
        </row>
        <row r="47">
          <cell r="L47">
            <v>121428.84000000003</v>
          </cell>
        </row>
        <row r="48">
          <cell r="L48">
            <v>90119.200000000012</v>
          </cell>
        </row>
      </sheetData>
      <sheetData sheetId="14"/>
      <sheetData sheetId="15"/>
      <sheetData sheetId="16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_ж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итого"/>
      <sheetName val="нас"/>
      <sheetName val="god"/>
      <sheetName val="сво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4">
          <cell r="L14">
            <v>181138.08</v>
          </cell>
        </row>
        <row r="20">
          <cell r="L20">
            <v>17215.680000000004</v>
          </cell>
        </row>
        <row r="25">
          <cell r="L25">
            <v>108533.15999999997</v>
          </cell>
        </row>
        <row r="27">
          <cell r="L27">
            <v>35179.68</v>
          </cell>
        </row>
        <row r="31">
          <cell r="L31">
            <v>65868.360000000015</v>
          </cell>
        </row>
        <row r="36">
          <cell r="L36">
            <v>6736.56</v>
          </cell>
        </row>
        <row r="37">
          <cell r="L37">
            <v>121632.11999999998</v>
          </cell>
        </row>
        <row r="42">
          <cell r="L42">
            <v>14128.02</v>
          </cell>
        </row>
        <row r="43">
          <cell r="L43">
            <v>4678.17</v>
          </cell>
        </row>
        <row r="44">
          <cell r="L44">
            <v>1871.2800000000004</v>
          </cell>
        </row>
        <row r="45">
          <cell r="L45">
            <v>1122.7199999999998</v>
          </cell>
        </row>
        <row r="46">
          <cell r="L46">
            <v>41916.239999999991</v>
          </cell>
        </row>
        <row r="47">
          <cell r="L47">
            <v>83458.319999999992</v>
          </cell>
        </row>
        <row r="48">
          <cell r="L48">
            <v>61565.489999999991</v>
          </cell>
        </row>
      </sheetData>
      <sheetData sheetId="14"/>
      <sheetData sheetId="15"/>
      <sheetData sheetId="16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_ж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итого"/>
      <sheetName val="нас"/>
      <sheetName val="god"/>
      <sheetName val="сво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4">
          <cell r="L14">
            <v>200405.16</v>
          </cell>
        </row>
        <row r="20">
          <cell r="L20">
            <v>19046.880000000005</v>
          </cell>
        </row>
        <row r="25">
          <cell r="L25">
            <v>120077.40000000001</v>
          </cell>
        </row>
        <row r="27">
          <cell r="L27">
            <v>38921.639999999992</v>
          </cell>
        </row>
        <row r="31">
          <cell r="L31">
            <v>59326.080000000002</v>
          </cell>
        </row>
        <row r="36">
          <cell r="L36">
            <v>7453.08</v>
          </cell>
        </row>
        <row r="37">
          <cell r="L37">
            <v>129873.72</v>
          </cell>
        </row>
        <row r="42">
          <cell r="L42">
            <v>12724.77</v>
          </cell>
        </row>
        <row r="43">
          <cell r="L43">
            <v>4213.5</v>
          </cell>
        </row>
        <row r="44">
          <cell r="L44">
            <v>2070.36</v>
          </cell>
        </row>
        <row r="45">
          <cell r="L45">
            <v>1242.2399999999998</v>
          </cell>
        </row>
        <row r="46">
          <cell r="L46">
            <v>46374.720000000001</v>
          </cell>
        </row>
        <row r="47">
          <cell r="L47">
            <v>92335.439999999988</v>
          </cell>
        </row>
        <row r="48">
          <cell r="L48">
            <v>65198.85</v>
          </cell>
        </row>
      </sheetData>
      <sheetData sheetId="14"/>
      <sheetData sheetId="15"/>
      <sheetData sheetId="16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_ж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итого"/>
      <sheetName val="нас"/>
      <sheetName val="god"/>
      <sheetName val="сво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4">
          <cell r="L14">
            <v>263317.32</v>
          </cell>
        </row>
        <row r="20">
          <cell r="L20">
            <v>25026.12</v>
          </cell>
        </row>
        <row r="25">
          <cell r="L25">
            <v>157772.76</v>
          </cell>
        </row>
        <row r="27">
          <cell r="L27">
            <v>51140.160000000003</v>
          </cell>
        </row>
        <row r="31">
          <cell r="L31">
            <v>77798.280000000013</v>
          </cell>
        </row>
        <row r="36">
          <cell r="L36">
            <v>9792.8399999999983</v>
          </cell>
        </row>
        <row r="37">
          <cell r="L37">
            <v>153964.44</v>
          </cell>
        </row>
        <row r="42">
          <cell r="L42">
            <v>20537.670000000002</v>
          </cell>
        </row>
        <row r="43">
          <cell r="L43">
            <v>6800.5499999999993</v>
          </cell>
        </row>
        <row r="44">
          <cell r="L44">
            <v>2720.28</v>
          </cell>
        </row>
        <row r="45">
          <cell r="L45">
            <v>1632.12</v>
          </cell>
        </row>
        <row r="46">
          <cell r="L46">
            <v>60932.879999999983</v>
          </cell>
        </row>
        <row r="47">
          <cell r="L47">
            <v>97927.920000000027</v>
          </cell>
        </row>
        <row r="48">
          <cell r="L48">
            <v>67172.639999999985</v>
          </cell>
        </row>
      </sheetData>
      <sheetData sheetId="14"/>
      <sheetData sheetId="15"/>
      <sheetData sheetId="16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_ж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итого"/>
      <sheetName val="нас"/>
      <sheetName val="god"/>
      <sheetName val="сво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4">
          <cell r="L14">
            <v>263822.64</v>
          </cell>
        </row>
        <row r="20">
          <cell r="L20">
            <v>25074.000000000007</v>
          </cell>
        </row>
        <row r="25">
          <cell r="L25">
            <v>158075.51999999993</v>
          </cell>
        </row>
        <row r="27">
          <cell r="L27">
            <v>51238.32</v>
          </cell>
        </row>
        <row r="31">
          <cell r="L31">
            <v>95935.439999999988</v>
          </cell>
        </row>
        <row r="36">
          <cell r="L36">
            <v>9811.56</v>
          </cell>
        </row>
        <row r="37">
          <cell r="L37">
            <v>177153.6</v>
          </cell>
        </row>
        <row r="42">
          <cell r="L42">
            <v>20577.060000000001</v>
          </cell>
        </row>
        <row r="43">
          <cell r="L43">
            <v>6813.5999999999995</v>
          </cell>
        </row>
        <row r="44">
          <cell r="L44">
            <v>2725.4399999999991</v>
          </cell>
        </row>
        <row r="45">
          <cell r="L45">
            <v>1635.24</v>
          </cell>
        </row>
        <row r="46">
          <cell r="L46">
            <v>61049.879999999983</v>
          </cell>
        </row>
        <row r="47">
          <cell r="L47">
            <v>121554.60000000002</v>
          </cell>
        </row>
        <row r="48">
          <cell r="L48">
            <v>86534.549999999988</v>
          </cell>
        </row>
      </sheetData>
      <sheetData sheetId="14"/>
      <sheetData sheetId="15"/>
      <sheetData sheetId="16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_ж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итого"/>
      <sheetName val="нас"/>
      <sheetName val="god"/>
      <sheetName val="сво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4">
          <cell r="L14">
            <v>53344.80000000001</v>
          </cell>
        </row>
        <row r="20">
          <cell r="L20">
            <v>5069.880000000001</v>
          </cell>
        </row>
        <row r="25">
          <cell r="L25">
            <v>31962.719999999994</v>
          </cell>
        </row>
        <row r="27">
          <cell r="L27">
            <v>10360.320000000002</v>
          </cell>
        </row>
        <row r="31">
          <cell r="L31">
            <v>19398.120000000003</v>
          </cell>
        </row>
        <row r="36">
          <cell r="L36">
            <v>1983.84</v>
          </cell>
        </row>
        <row r="37">
          <cell r="L37">
            <v>35820.239999999998</v>
          </cell>
        </row>
        <row r="42">
          <cell r="L42">
            <v>4160.67</v>
          </cell>
        </row>
        <row r="43">
          <cell r="L43">
            <v>1377.72</v>
          </cell>
        </row>
        <row r="44">
          <cell r="L44">
            <v>551.03999999999985</v>
          </cell>
        </row>
        <row r="45">
          <cell r="L45">
            <v>330.60000000000014</v>
          </cell>
        </row>
        <row r="46">
          <cell r="L46">
            <v>12344.280000000002</v>
          </cell>
        </row>
        <row r="47">
          <cell r="L47">
            <v>24578.159999999996</v>
          </cell>
        </row>
        <row r="48">
          <cell r="L48">
            <v>8397.4619999999995</v>
          </cell>
        </row>
      </sheetData>
      <sheetData sheetId="14"/>
      <sheetData sheetId="15"/>
      <sheetData sheetId="16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_ж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итого"/>
      <sheetName val="нас"/>
      <sheetName val="god"/>
      <sheetName val="сво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4">
          <cell r="L14">
            <v>62714.87999999999</v>
          </cell>
        </row>
        <row r="20">
          <cell r="L20">
            <v>5960.5200000000023</v>
          </cell>
        </row>
        <row r="25">
          <cell r="L25">
            <v>37577.039999999994</v>
          </cell>
        </row>
        <row r="27">
          <cell r="L27">
            <v>12180.12</v>
          </cell>
        </row>
        <row r="31">
          <cell r="L31">
            <v>22805.399999999998</v>
          </cell>
        </row>
        <row r="36">
          <cell r="L36">
            <v>2332.3200000000006</v>
          </cell>
        </row>
        <row r="37">
          <cell r="L37">
            <v>42112.08</v>
          </cell>
        </row>
        <row r="42">
          <cell r="L42">
            <v>4891.5</v>
          </cell>
        </row>
        <row r="43">
          <cell r="L43">
            <v>1619.6999999999998</v>
          </cell>
        </row>
        <row r="44">
          <cell r="L44">
            <v>647.88</v>
          </cell>
        </row>
        <row r="45">
          <cell r="L45">
            <v>388.67999999999989</v>
          </cell>
        </row>
        <row r="46">
          <cell r="L46">
            <v>14512.560000000005</v>
          </cell>
        </row>
        <row r="47">
          <cell r="L47">
            <v>28895.400000000005</v>
          </cell>
        </row>
        <row r="48">
          <cell r="L48">
            <v>15852.21</v>
          </cell>
        </row>
      </sheetData>
      <sheetData sheetId="14"/>
      <sheetData sheetId="15"/>
      <sheetData sheetId="16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_ж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итого"/>
      <sheetName val="нас"/>
      <sheetName val="god"/>
      <sheetName val="сво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4">
          <cell r="L14">
            <v>160831.68000000005</v>
          </cell>
        </row>
        <row r="20">
          <cell r="L20">
            <v>9862.3199999999979</v>
          </cell>
        </row>
        <row r="25">
          <cell r="L25">
            <v>110002.79999999997</v>
          </cell>
        </row>
        <row r="27">
          <cell r="L27">
            <v>35656.080000000002</v>
          </cell>
        </row>
        <row r="31">
          <cell r="L31">
            <v>66760.319999999978</v>
          </cell>
        </row>
        <row r="36">
          <cell r="L36">
            <v>5689.7999999999993</v>
          </cell>
        </row>
        <row r="37">
          <cell r="L37">
            <v>91416.12000000001</v>
          </cell>
        </row>
        <row r="42">
          <cell r="L42">
            <v>14319.329999999998</v>
          </cell>
        </row>
        <row r="43">
          <cell r="L43">
            <v>4741.5</v>
          </cell>
        </row>
        <row r="44">
          <cell r="L44">
            <v>379.32000000000011</v>
          </cell>
        </row>
        <row r="45">
          <cell r="L45">
            <v>379.32000000000011</v>
          </cell>
        </row>
        <row r="46">
          <cell r="L46">
            <v>42483.840000000004</v>
          </cell>
        </row>
        <row r="47">
          <cell r="L47">
            <v>125554.92000000003</v>
          </cell>
        </row>
        <row r="48">
          <cell r="L48">
            <v>33971.160000000003</v>
          </cell>
        </row>
      </sheetData>
      <sheetData sheetId="14"/>
      <sheetData sheetId="15"/>
      <sheetData sheetId="16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_ж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итого"/>
      <sheetName val="нас"/>
      <sheetName val="god"/>
      <sheetName val="сво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4">
          <cell r="L14">
            <v>62482.560000000012</v>
          </cell>
        </row>
        <row r="20">
          <cell r="L20">
            <v>5938.5599999999986</v>
          </cell>
        </row>
        <row r="25">
          <cell r="L25">
            <v>37437.840000000004</v>
          </cell>
        </row>
        <row r="27">
          <cell r="L27">
            <v>12134.999999999998</v>
          </cell>
        </row>
        <row r="31">
          <cell r="L31">
            <v>22720.92</v>
          </cell>
        </row>
        <row r="36">
          <cell r="L36">
            <v>2323.7999999999997</v>
          </cell>
        </row>
        <row r="37">
          <cell r="L37">
            <v>41956.2</v>
          </cell>
        </row>
        <row r="42">
          <cell r="L42">
            <v>4734.2999999999993</v>
          </cell>
        </row>
        <row r="43">
          <cell r="L43">
            <v>1567.6499999999999</v>
          </cell>
        </row>
        <row r="44">
          <cell r="L44">
            <v>645.6</v>
          </cell>
        </row>
        <row r="45">
          <cell r="L45">
            <v>387.24000000000007</v>
          </cell>
        </row>
        <row r="46">
          <cell r="L46">
            <v>14458.68</v>
          </cell>
        </row>
        <row r="47">
          <cell r="L47">
            <v>28788.36</v>
          </cell>
        </row>
        <row r="48">
          <cell r="L48">
            <v>14822.797999999999</v>
          </cell>
        </row>
      </sheetData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_ж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итого"/>
      <sheetName val="нас"/>
      <sheetName val="god"/>
      <sheetName val="сво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4">
          <cell r="L14">
            <v>103000.2</v>
          </cell>
        </row>
        <row r="20">
          <cell r="L20">
            <v>9870.84</v>
          </cell>
        </row>
        <row r="25">
          <cell r="L25">
            <v>61371</v>
          </cell>
        </row>
        <row r="27">
          <cell r="L27">
            <v>20170.920000000002</v>
          </cell>
        </row>
        <row r="31">
          <cell r="L31">
            <v>37766.76</v>
          </cell>
        </row>
        <row r="36">
          <cell r="L36">
            <v>3862.5600000000009</v>
          </cell>
        </row>
        <row r="37">
          <cell r="L37">
            <v>69739.920000000013</v>
          </cell>
        </row>
        <row r="42">
          <cell r="L42">
            <v>8100.5399999999991</v>
          </cell>
        </row>
        <row r="43">
          <cell r="L43">
            <v>2682.3</v>
          </cell>
        </row>
        <row r="44">
          <cell r="L44">
            <v>1072.9199999999998</v>
          </cell>
        </row>
        <row r="45">
          <cell r="L45">
            <v>643.79999999999984</v>
          </cell>
        </row>
        <row r="46">
          <cell r="L46">
            <v>24033.359999999997</v>
          </cell>
        </row>
        <row r="47">
          <cell r="L47">
            <v>47852.280000000006</v>
          </cell>
        </row>
        <row r="48">
          <cell r="L48">
            <v>28126.86</v>
          </cell>
        </row>
      </sheetData>
      <sheetData sheetId="14"/>
      <sheetData sheetId="15"/>
      <sheetData sheetId="16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_ж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итого"/>
      <sheetName val="нас"/>
      <sheetName val="god"/>
      <sheetName val="сво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4">
          <cell r="L14">
            <v>174723.36000000002</v>
          </cell>
        </row>
        <row r="20">
          <cell r="L20">
            <v>13352.279999999997</v>
          </cell>
        </row>
        <row r="25">
          <cell r="L25">
            <v>110632.68</v>
          </cell>
        </row>
        <row r="27">
          <cell r="L27">
            <v>35860.19999999999</v>
          </cell>
        </row>
        <row r="31">
          <cell r="L31">
            <v>67142.64</v>
          </cell>
        </row>
        <row r="36">
          <cell r="L36">
            <v>5722.44</v>
          </cell>
        </row>
        <row r="37">
          <cell r="L37">
            <v>102621.23999999999</v>
          </cell>
        </row>
        <row r="42">
          <cell r="L42">
            <v>14401.32</v>
          </cell>
        </row>
        <row r="43">
          <cell r="L43">
            <v>4768.6499999999996</v>
          </cell>
        </row>
        <row r="44">
          <cell r="L44">
            <v>381.48</v>
          </cell>
        </row>
        <row r="45">
          <cell r="L45">
            <v>381.48</v>
          </cell>
        </row>
        <row r="46">
          <cell r="L46">
            <v>42727.08</v>
          </cell>
        </row>
        <row r="47">
          <cell r="L47">
            <v>123603.36</v>
          </cell>
        </row>
        <row r="48">
          <cell r="L48">
            <v>40754.660000000003</v>
          </cell>
        </row>
      </sheetData>
      <sheetData sheetId="14"/>
      <sheetData sheetId="15"/>
      <sheetData sheetId="16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_ж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итого"/>
      <sheetName val="нас"/>
      <sheetName val="god"/>
      <sheetName val="сво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4">
          <cell r="L14">
            <v>270710.88</v>
          </cell>
        </row>
        <row r="20">
          <cell r="L20">
            <v>25728.719999999994</v>
          </cell>
        </row>
        <row r="27">
          <cell r="L27">
            <v>52576.079999999987</v>
          </cell>
        </row>
        <row r="31">
          <cell r="L31">
            <v>98440.320000000007</v>
          </cell>
        </row>
        <row r="36">
          <cell r="L36">
            <v>10067.759999999997</v>
          </cell>
        </row>
        <row r="37">
          <cell r="L37">
            <v>181778.99999999997</v>
          </cell>
        </row>
        <row r="42">
          <cell r="L42">
            <v>21114.329999999998</v>
          </cell>
        </row>
        <row r="43">
          <cell r="L43">
            <v>6991.5</v>
          </cell>
        </row>
        <row r="44">
          <cell r="L44">
            <v>2796.6000000000004</v>
          </cell>
        </row>
        <row r="45">
          <cell r="L45">
            <v>1677.9599999999998</v>
          </cell>
        </row>
        <row r="46">
          <cell r="L46">
            <v>62643.839999999997</v>
          </cell>
        </row>
        <row r="47">
          <cell r="L47">
            <v>124728.36</v>
          </cell>
        </row>
        <row r="48">
          <cell r="L48">
            <v>92711.3</v>
          </cell>
        </row>
      </sheetData>
      <sheetData sheetId="14"/>
      <sheetData sheetId="15"/>
      <sheetData sheetId="16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_ж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итого"/>
      <sheetName val="нас"/>
      <sheetName val="god"/>
      <sheetName val="сво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5">
          <cell r="F25">
            <v>162202.79999999996</v>
          </cell>
        </row>
        <row r="26">
          <cell r="F26">
            <v>49220.160000000003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_ж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итого"/>
      <sheetName val="нас"/>
      <sheetName val="god"/>
      <sheetName val="сво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4">
          <cell r="L14">
            <v>202640.04</v>
          </cell>
        </row>
        <row r="20">
          <cell r="L20">
            <v>19259.160000000003</v>
          </cell>
        </row>
        <row r="25">
          <cell r="L25">
            <v>112372.68</v>
          </cell>
        </row>
        <row r="27">
          <cell r="L27">
            <v>36424.19999999999</v>
          </cell>
        </row>
        <row r="31">
          <cell r="L31">
            <v>68198.64</v>
          </cell>
        </row>
        <row r="36">
          <cell r="L36">
            <v>7536.239999999998</v>
          </cell>
        </row>
        <row r="37">
          <cell r="L37">
            <v>125934.83999999998</v>
          </cell>
        </row>
        <row r="42">
          <cell r="L42">
            <v>14627.82</v>
          </cell>
        </row>
        <row r="43">
          <cell r="L43">
            <v>4843.6499999999996</v>
          </cell>
        </row>
        <row r="44">
          <cell r="L44">
            <v>2093.4</v>
          </cell>
        </row>
        <row r="45">
          <cell r="L45">
            <v>1256.04</v>
          </cell>
        </row>
        <row r="46">
          <cell r="L46">
            <v>43399.08</v>
          </cell>
        </row>
        <row r="47">
          <cell r="L47">
            <v>93365.040000000008</v>
          </cell>
        </row>
        <row r="48">
          <cell r="L48">
            <v>57364.720399999991</v>
          </cell>
        </row>
      </sheetData>
      <sheetData sheetId="14"/>
      <sheetData sheetId="15"/>
      <sheetData sheetId="16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_ж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итого"/>
      <sheetName val="нас"/>
      <sheetName val="god"/>
      <sheetName val="сво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4">
          <cell r="L14">
            <v>189834.59999999998</v>
          </cell>
        </row>
        <row r="20">
          <cell r="L20">
            <v>18042.240000000002</v>
          </cell>
        </row>
        <row r="25">
          <cell r="L25">
            <v>113743.79999999997</v>
          </cell>
        </row>
        <row r="27">
          <cell r="L27">
            <v>36868.68</v>
          </cell>
        </row>
        <row r="31">
          <cell r="L31">
            <v>69030.839999999982</v>
          </cell>
        </row>
        <row r="36">
          <cell r="L36">
            <v>7059.96</v>
          </cell>
        </row>
        <row r="37">
          <cell r="L37">
            <v>127471.56</v>
          </cell>
        </row>
        <row r="42">
          <cell r="L42">
            <v>14806.32</v>
          </cell>
        </row>
        <row r="43">
          <cell r="L43">
            <v>4902.75</v>
          </cell>
        </row>
        <row r="44">
          <cell r="L44">
            <v>1961.1600000000005</v>
          </cell>
        </row>
        <row r="45">
          <cell r="L45">
            <v>1176.7199999999998</v>
          </cell>
        </row>
        <row r="46">
          <cell r="L46">
            <v>43928.640000000007</v>
          </cell>
        </row>
        <row r="47">
          <cell r="L47">
            <v>87465.12</v>
          </cell>
        </row>
        <row r="48">
          <cell r="L48">
            <v>41989.84</v>
          </cell>
        </row>
      </sheetData>
      <sheetData sheetId="14"/>
      <sheetData sheetId="15"/>
      <sheetData sheetId="16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_ж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итого"/>
      <sheetName val="нас"/>
      <sheetName val="god"/>
      <sheetName val="сво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4">
          <cell r="L14">
            <v>384054</v>
          </cell>
        </row>
        <row r="20">
          <cell r="L20">
            <v>36501.000000000007</v>
          </cell>
        </row>
        <row r="25">
          <cell r="L25">
            <v>230114.99999999991</v>
          </cell>
        </row>
        <row r="27">
          <cell r="L27">
            <v>74588.999999999985</v>
          </cell>
        </row>
        <row r="31">
          <cell r="L31">
            <v>139656</v>
          </cell>
        </row>
        <row r="36">
          <cell r="L36">
            <v>14282.999999999996</v>
          </cell>
        </row>
        <row r="37">
          <cell r="L37">
            <v>257887.55999999991</v>
          </cell>
        </row>
        <row r="42">
          <cell r="L42">
            <v>29954.61</v>
          </cell>
        </row>
        <row r="43">
          <cell r="L43">
            <v>9918.75</v>
          </cell>
        </row>
        <row r="44">
          <cell r="L44">
            <v>3967.559999999999</v>
          </cell>
        </row>
        <row r="45">
          <cell r="L45">
            <v>2380.5599999999995</v>
          </cell>
        </row>
        <row r="46">
          <cell r="L46">
            <v>88872</v>
          </cell>
        </row>
        <row r="47">
          <cell r="L47">
            <v>176950.55999999994</v>
          </cell>
        </row>
        <row r="48">
          <cell r="L48">
            <v>128654.57199999999</v>
          </cell>
        </row>
      </sheetData>
      <sheetData sheetId="14"/>
      <sheetData sheetId="15"/>
      <sheetData sheetId="16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_ж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итого"/>
      <sheetName val="нас"/>
      <sheetName val="god"/>
      <sheetName val="сво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4">
          <cell r="L14">
            <v>276704.63999999996</v>
          </cell>
        </row>
        <row r="20">
          <cell r="L20">
            <v>26298.36</v>
          </cell>
        </row>
        <row r="25">
          <cell r="L25">
            <v>165794.15999999995</v>
          </cell>
        </row>
        <row r="27">
          <cell r="L27">
            <v>53740.19999999999</v>
          </cell>
        </row>
        <row r="31">
          <cell r="L31">
            <v>100619.88</v>
          </cell>
        </row>
        <row r="36">
          <cell r="L36">
            <v>10290.719999999996</v>
          </cell>
        </row>
        <row r="37">
          <cell r="L37">
            <v>185803.91999999995</v>
          </cell>
        </row>
        <row r="42">
          <cell r="L42">
            <v>21581.82</v>
          </cell>
        </row>
        <row r="43">
          <cell r="L43">
            <v>7146.2999999999993</v>
          </cell>
        </row>
        <row r="44">
          <cell r="L44">
            <v>2858.52</v>
          </cell>
        </row>
        <row r="45">
          <cell r="L45">
            <v>1715.1600000000005</v>
          </cell>
        </row>
        <row r="46">
          <cell r="L46">
            <v>64030.80000000001</v>
          </cell>
        </row>
        <row r="47">
          <cell r="L47">
            <v>127490.04</v>
          </cell>
        </row>
        <row r="48">
          <cell r="L48">
            <v>86710.839999999982</v>
          </cell>
        </row>
      </sheetData>
      <sheetData sheetId="14"/>
      <sheetData sheetId="15"/>
      <sheetData sheetId="16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_ж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итого"/>
      <sheetName val="нас"/>
      <sheetName val="god"/>
      <sheetName val="сво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4">
          <cell r="L14">
            <v>194103.35999999993</v>
          </cell>
        </row>
        <row r="20">
          <cell r="L20">
            <v>18447.839999999997</v>
          </cell>
        </row>
        <row r="25">
          <cell r="L25">
            <v>116301.60000000002</v>
          </cell>
        </row>
        <row r="27">
          <cell r="L27">
            <v>37697.760000000002</v>
          </cell>
        </row>
        <row r="31">
          <cell r="L31">
            <v>70583.039999999979</v>
          </cell>
        </row>
        <row r="36">
          <cell r="L36">
            <v>7218.7199999999975</v>
          </cell>
        </row>
        <row r="37">
          <cell r="L37">
            <v>130337.99999999996</v>
          </cell>
        </row>
        <row r="42">
          <cell r="L42">
            <v>15139.26</v>
          </cell>
        </row>
        <row r="43">
          <cell r="L43">
            <v>5013</v>
          </cell>
        </row>
        <row r="44">
          <cell r="L44">
            <v>2005.1999999999996</v>
          </cell>
        </row>
        <row r="45">
          <cell r="L45">
            <v>1203.1200000000001</v>
          </cell>
        </row>
        <row r="46">
          <cell r="L46">
            <v>44916.480000000003</v>
          </cell>
        </row>
        <row r="47">
          <cell r="L47">
            <v>89431.920000000027</v>
          </cell>
        </row>
        <row r="48">
          <cell r="L48">
            <v>68845.700000000012</v>
          </cell>
        </row>
      </sheetData>
      <sheetData sheetId="14"/>
      <sheetData sheetId="15"/>
      <sheetData sheetId="16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_ж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итого"/>
      <sheetName val="нас"/>
      <sheetName val="god"/>
      <sheetName val="сво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4">
          <cell r="L14">
            <v>195611.04</v>
          </cell>
        </row>
        <row r="20">
          <cell r="L20">
            <v>18591.120000000003</v>
          </cell>
        </row>
        <row r="27">
          <cell r="L27">
            <v>37990.560000000005</v>
          </cell>
        </row>
        <row r="31">
          <cell r="L31">
            <v>71131.320000000007</v>
          </cell>
        </row>
        <row r="36">
          <cell r="L36">
            <v>7274.7599999999984</v>
          </cell>
        </row>
        <row r="37">
          <cell r="L37">
            <v>131350.44</v>
          </cell>
        </row>
        <row r="42">
          <cell r="L42">
            <v>15256.86</v>
          </cell>
        </row>
        <row r="43">
          <cell r="L43">
            <v>5051.9400000000005</v>
          </cell>
        </row>
        <row r="44">
          <cell r="L44">
            <v>2020.8000000000004</v>
          </cell>
        </row>
        <row r="45">
          <cell r="L45">
            <v>1212.4799999999998</v>
          </cell>
        </row>
        <row r="46">
          <cell r="L46">
            <v>45265.440000000002</v>
          </cell>
        </row>
        <row r="47">
          <cell r="L47">
            <v>90126.60000000002</v>
          </cell>
        </row>
        <row r="48">
          <cell r="L48">
            <v>68807.899999999994</v>
          </cell>
        </row>
      </sheetData>
      <sheetData sheetId="14"/>
      <sheetData sheetId="15"/>
      <sheetData sheetId="16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_ж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итого"/>
      <sheetName val="нас"/>
      <sheetName val="god"/>
      <sheetName val="сво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5">
          <cell r="F25">
            <v>117204.96</v>
          </cell>
        </row>
        <row r="26">
          <cell r="F26">
            <v>35565.599999999999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_ж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итого"/>
      <sheetName val="нас"/>
      <sheetName val="god"/>
      <sheetName val="сво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4">
          <cell r="L14">
            <v>194446.12000000002</v>
          </cell>
        </row>
        <row r="20">
          <cell r="L20">
            <v>18480.519999999997</v>
          </cell>
        </row>
        <row r="25">
          <cell r="L25">
            <v>116506.92</v>
          </cell>
        </row>
        <row r="27">
          <cell r="L27">
            <v>0</v>
          </cell>
        </row>
        <row r="31">
          <cell r="L31">
            <v>70707.64</v>
          </cell>
        </row>
        <row r="36">
          <cell r="L36">
            <v>7231.4800000000014</v>
          </cell>
        </row>
        <row r="37">
          <cell r="L37">
            <v>130568.16000000002</v>
          </cell>
        </row>
        <row r="42">
          <cell r="L42">
            <v>15169.619999999999</v>
          </cell>
        </row>
        <row r="43">
          <cell r="L43">
            <v>5023.0499999999993</v>
          </cell>
        </row>
        <row r="44">
          <cell r="L44">
            <v>2008.8000000000006</v>
          </cell>
        </row>
        <row r="45">
          <cell r="L45">
            <v>1205.2800000000004</v>
          </cell>
        </row>
        <row r="46">
          <cell r="L46">
            <v>44995.759999999995</v>
          </cell>
        </row>
        <row r="47">
          <cell r="L47">
            <v>89589.84</v>
          </cell>
        </row>
        <row r="48">
          <cell r="L48">
            <v>54036.32</v>
          </cell>
        </row>
      </sheetData>
      <sheetData sheetId="14"/>
      <sheetData sheetId="15"/>
      <sheetData sheetId="16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_ж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итого"/>
      <sheetName val="нас"/>
      <sheetName val="god"/>
      <sheetName val="сво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4">
          <cell r="L14">
            <v>193826.4</v>
          </cell>
        </row>
        <row r="20">
          <cell r="L20">
            <v>18421.439999999999</v>
          </cell>
        </row>
        <row r="25">
          <cell r="L25">
            <v>116135.64</v>
          </cell>
        </row>
        <row r="27">
          <cell r="L27">
            <v>37644</v>
          </cell>
        </row>
        <row r="31">
          <cell r="L31">
            <v>70482.359999999971</v>
          </cell>
        </row>
        <row r="36">
          <cell r="L36">
            <v>7208.3999999999987</v>
          </cell>
        </row>
        <row r="37">
          <cell r="L37">
            <v>130151.88</v>
          </cell>
        </row>
        <row r="42">
          <cell r="L42">
            <v>15117.66</v>
          </cell>
        </row>
        <row r="43">
          <cell r="L43">
            <v>5005.8599999999997</v>
          </cell>
        </row>
        <row r="44">
          <cell r="L44">
            <v>2002.3200000000006</v>
          </cell>
        </row>
        <row r="45">
          <cell r="L45">
            <v>1201.44</v>
          </cell>
        </row>
        <row r="46">
          <cell r="L46">
            <v>44852.399999999994</v>
          </cell>
        </row>
        <row r="47">
          <cell r="L47">
            <v>89304.240000000034</v>
          </cell>
        </row>
        <row r="48">
          <cell r="L48">
            <v>68747.569999999992</v>
          </cell>
        </row>
      </sheetData>
      <sheetData sheetId="14"/>
      <sheetData sheetId="15"/>
      <sheetData sheetId="16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_ж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итого"/>
      <sheetName val="нас"/>
      <sheetName val="свод"/>
      <sheetName val="go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4">
          <cell r="L14">
            <v>182804.04</v>
          </cell>
        </row>
        <row r="20">
          <cell r="L20">
            <v>19199.88</v>
          </cell>
        </row>
        <row r="25">
          <cell r="L25">
            <v>118984.79999999997</v>
          </cell>
        </row>
        <row r="27">
          <cell r="L27">
            <v>0</v>
          </cell>
        </row>
        <row r="31">
          <cell r="L31">
            <v>71661.359999999986</v>
          </cell>
        </row>
        <row r="36">
          <cell r="L36">
            <v>7301.3999999999987</v>
          </cell>
        </row>
        <row r="37">
          <cell r="L37">
            <v>133587.6</v>
          </cell>
        </row>
        <row r="42">
          <cell r="L42">
            <v>10208.369999999999</v>
          </cell>
        </row>
        <row r="43">
          <cell r="L43">
            <v>3380.25</v>
          </cell>
        </row>
        <row r="44">
          <cell r="L44">
            <v>1352.1600000000005</v>
          </cell>
        </row>
        <row r="45">
          <cell r="L45">
            <v>1352.1600000000005</v>
          </cell>
        </row>
        <row r="46">
          <cell r="L46">
            <v>45971.399999999994</v>
          </cell>
        </row>
        <row r="47">
          <cell r="L47">
            <v>92213.280000000013</v>
          </cell>
        </row>
        <row r="48">
          <cell r="L48">
            <v>270420.69999999995</v>
          </cell>
        </row>
      </sheetData>
      <sheetData sheetId="14"/>
      <sheetData sheetId="15"/>
      <sheetData sheetId="16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_ж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итого"/>
      <sheetName val="нас"/>
      <sheetName val="god"/>
      <sheetName val="сво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4">
          <cell r="L14">
            <v>385221.36</v>
          </cell>
        </row>
        <row r="20">
          <cell r="L20">
            <v>36611.999999999993</v>
          </cell>
        </row>
        <row r="25">
          <cell r="L25">
            <v>230814.48000000007</v>
          </cell>
        </row>
        <row r="27">
          <cell r="L27">
            <v>74815.680000000008</v>
          </cell>
        </row>
        <row r="31">
          <cell r="L31">
            <v>140080.44</v>
          </cell>
        </row>
        <row r="36">
          <cell r="L36">
            <v>14326.439999999995</v>
          </cell>
        </row>
        <row r="37">
          <cell r="L37">
            <v>258671.40000000005</v>
          </cell>
        </row>
        <row r="42">
          <cell r="L42">
            <v>30045.69</v>
          </cell>
        </row>
        <row r="43">
          <cell r="L43">
            <v>9948.9000000000015</v>
          </cell>
        </row>
        <row r="44">
          <cell r="L44">
            <v>3979.5600000000009</v>
          </cell>
        </row>
        <row r="45">
          <cell r="L45">
            <v>2387.7599999999998</v>
          </cell>
        </row>
        <row r="46">
          <cell r="L46">
            <v>89142.12</v>
          </cell>
        </row>
        <row r="47">
          <cell r="L47">
            <v>177488.40000000002</v>
          </cell>
        </row>
        <row r="48">
          <cell r="L48">
            <v>132261.68000000002</v>
          </cell>
        </row>
      </sheetData>
      <sheetData sheetId="14"/>
      <sheetData sheetId="15"/>
      <sheetData sheetId="16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_ж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итого"/>
      <sheetName val="нас"/>
      <sheetName val="god"/>
      <sheetName val="сво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4">
          <cell r="L14">
            <v>269667.00000000006</v>
          </cell>
        </row>
        <row r="20">
          <cell r="L20">
            <v>24979.080000000005</v>
          </cell>
        </row>
        <row r="25">
          <cell r="L25">
            <v>161409.95999999996</v>
          </cell>
        </row>
        <row r="27">
          <cell r="L27">
            <v>51044.280000000006</v>
          </cell>
        </row>
        <row r="31">
          <cell r="L31">
            <v>0</v>
          </cell>
        </row>
        <row r="36">
          <cell r="L36">
            <v>11190.359999999999</v>
          </cell>
        </row>
        <row r="37">
          <cell r="L37">
            <v>176482.91999999998</v>
          </cell>
        </row>
        <row r="42">
          <cell r="L42">
            <v>20499.150000000001</v>
          </cell>
        </row>
        <row r="43">
          <cell r="L43">
            <v>6787.7999999999993</v>
          </cell>
        </row>
        <row r="44">
          <cell r="L44">
            <v>3108.4799999999996</v>
          </cell>
        </row>
        <row r="45">
          <cell r="L45">
            <v>1629.12</v>
          </cell>
        </row>
        <row r="46">
          <cell r="L46">
            <v>69628.560000000012</v>
          </cell>
        </row>
        <row r="47">
          <cell r="L47">
            <v>138635.63999999998</v>
          </cell>
        </row>
        <row r="48">
          <cell r="L48">
            <v>79105.740000000005</v>
          </cell>
        </row>
      </sheetData>
      <sheetData sheetId="14"/>
      <sheetData sheetId="15"/>
      <sheetData sheetId="16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_ж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итого"/>
      <sheetName val="нас"/>
      <sheetName val="god"/>
      <sheetName val="сво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4">
          <cell r="L14">
            <v>615960.24</v>
          </cell>
        </row>
        <row r="20">
          <cell r="L20">
            <v>40477.439999999988</v>
          </cell>
        </row>
        <row r="24">
          <cell r="L24">
            <v>150470.28000000003</v>
          </cell>
        </row>
        <row r="25">
          <cell r="L25">
            <v>405653.87999999995</v>
          </cell>
        </row>
        <row r="27">
          <cell r="L27">
            <v>0</v>
          </cell>
        </row>
        <row r="31">
          <cell r="L31">
            <v>212066.4</v>
          </cell>
        </row>
        <row r="36">
          <cell r="L36">
            <v>15838.920000000002</v>
          </cell>
        </row>
        <row r="37">
          <cell r="L37">
            <v>285981.59999999992</v>
          </cell>
        </row>
        <row r="42">
          <cell r="L42">
            <v>33217.86</v>
          </cell>
        </row>
        <row r="43">
          <cell r="L43">
            <v>10999.29</v>
          </cell>
        </row>
        <row r="44">
          <cell r="L44">
            <v>4399.7999999999984</v>
          </cell>
        </row>
        <row r="45">
          <cell r="L45">
            <v>2639.88</v>
          </cell>
        </row>
        <row r="46">
          <cell r="L46">
            <v>98553.719999999987</v>
          </cell>
        </row>
        <row r="48">
          <cell r="L48">
            <v>176395.62</v>
          </cell>
        </row>
      </sheetData>
      <sheetData sheetId="14"/>
      <sheetData sheetId="15"/>
      <sheetData sheetId="16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_ж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итого"/>
      <sheetName val="нас"/>
      <sheetName val="god"/>
      <sheetName val="сво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7">
          <cell r="L47">
            <v>196227.36000000002</v>
          </cell>
          <cell r="M47">
            <v>0</v>
          </cell>
        </row>
        <row r="89">
          <cell r="K89">
            <v>3249.6</v>
          </cell>
        </row>
      </sheetData>
      <sheetData sheetId="14"/>
      <sheetData sheetId="15"/>
      <sheetData sheetId="16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_ж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итого"/>
      <sheetName val="нас"/>
      <sheetName val="god"/>
      <sheetName val="сво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4">
          <cell r="L14">
            <v>346242.75999999995</v>
          </cell>
        </row>
        <row r="20">
          <cell r="L20">
            <v>16207.159999999996</v>
          </cell>
        </row>
        <row r="24">
          <cell r="L24">
            <v>103136.19999999998</v>
          </cell>
        </row>
        <row r="25">
          <cell r="L25">
            <v>213639.15999999997</v>
          </cell>
        </row>
        <row r="26">
          <cell r="L26">
            <v>0</v>
          </cell>
        </row>
        <row r="27">
          <cell r="L27">
            <v>69248.599999999991</v>
          </cell>
        </row>
        <row r="31">
          <cell r="L31">
            <v>129656.92000000001</v>
          </cell>
        </row>
        <row r="36">
          <cell r="L36">
            <v>11050.26</v>
          </cell>
        </row>
        <row r="37">
          <cell r="L37">
            <v>195958.71999999997</v>
          </cell>
        </row>
        <row r="42">
          <cell r="L42">
            <v>27812.18</v>
          </cell>
        </row>
        <row r="43">
          <cell r="L43">
            <v>9209.3499999999985</v>
          </cell>
        </row>
        <row r="44">
          <cell r="L44">
            <v>736.69999999999993</v>
          </cell>
        </row>
        <row r="45">
          <cell r="L45">
            <v>736.69999999999993</v>
          </cell>
        </row>
        <row r="46">
          <cell r="L46">
            <v>82508.959999999992</v>
          </cell>
        </row>
        <row r="47">
          <cell r="L47">
            <v>296884.82</v>
          </cell>
        </row>
        <row r="48">
          <cell r="L48">
            <v>115116.70999999999</v>
          </cell>
        </row>
      </sheetData>
      <sheetData sheetId="14"/>
      <sheetData sheetId="15"/>
      <sheetData sheetId="16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_ж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итого"/>
      <sheetName val="нас"/>
      <sheetName val="god"/>
      <sheetName val="сво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4">
          <cell r="L14">
            <v>1229714.8800000001</v>
          </cell>
        </row>
        <row r="20">
          <cell r="L20">
            <v>86098.800000000017</v>
          </cell>
        </row>
        <row r="24">
          <cell r="L24">
            <v>320062.79999999993</v>
          </cell>
        </row>
        <row r="25">
          <cell r="L25">
            <v>542796.4800000001</v>
          </cell>
        </row>
        <row r="27">
          <cell r="L27">
            <v>175940.87999999998</v>
          </cell>
        </row>
        <row r="31">
          <cell r="L31">
            <v>449382.12000000005</v>
          </cell>
        </row>
        <row r="36">
          <cell r="L36">
            <v>33690.720000000001</v>
          </cell>
        </row>
        <row r="37">
          <cell r="L37">
            <v>608306.16</v>
          </cell>
        </row>
        <row r="42">
          <cell r="L42">
            <v>70657.14</v>
          </cell>
        </row>
        <row r="43">
          <cell r="L43">
            <v>23396.399999999998</v>
          </cell>
        </row>
        <row r="44">
          <cell r="L44">
            <v>9358.5600000000031</v>
          </cell>
        </row>
        <row r="45">
          <cell r="L45">
            <v>5615.0399999999991</v>
          </cell>
        </row>
        <row r="46">
          <cell r="L46">
            <v>209631.83999999994</v>
          </cell>
        </row>
        <row r="47">
          <cell r="L47">
            <v>417391.68000000005</v>
          </cell>
        </row>
        <row r="48">
          <cell r="L48">
            <v>481936.84800000011</v>
          </cell>
        </row>
      </sheetData>
      <sheetData sheetId="14"/>
      <sheetData sheetId="15"/>
      <sheetData sheetId="16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_ж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итого"/>
      <sheetName val="нас"/>
      <sheetName val="god"/>
      <sheetName val="сво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4">
          <cell r="L14">
            <v>321508.34000000008</v>
          </cell>
        </row>
        <row r="20">
          <cell r="L20">
            <v>30556.62</v>
          </cell>
        </row>
        <row r="25">
          <cell r="L25">
            <v>192639.32</v>
          </cell>
        </row>
        <row r="27">
          <cell r="L27">
            <v>62441.709999999992</v>
          </cell>
        </row>
        <row r="31">
          <cell r="L31">
            <v>116912.21000000002</v>
          </cell>
        </row>
        <row r="36">
          <cell r="L36">
            <v>11956.930000000004</v>
          </cell>
        </row>
        <row r="37">
          <cell r="L37">
            <v>215888.97999999995</v>
          </cell>
        </row>
        <row r="42">
          <cell r="L42">
            <v>25075.260000000002</v>
          </cell>
        </row>
        <row r="43">
          <cell r="L43">
            <v>8303.07</v>
          </cell>
        </row>
        <row r="44">
          <cell r="L44">
            <v>3321.3799999999997</v>
          </cell>
        </row>
        <row r="45">
          <cell r="L45">
            <v>1992.7899999999995</v>
          </cell>
        </row>
        <row r="46">
          <cell r="L46">
            <v>74398.640000000014</v>
          </cell>
        </row>
        <row r="47">
          <cell r="L47">
            <v>148133.03000000006</v>
          </cell>
        </row>
        <row r="48">
          <cell r="L48">
            <v>111599.34000000003</v>
          </cell>
        </row>
      </sheetData>
      <sheetData sheetId="14"/>
      <sheetData sheetId="15"/>
      <sheetData sheetId="16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_ж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итого"/>
      <sheetName val="нас"/>
      <sheetName val="god"/>
      <sheetName val="сво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4">
          <cell r="L14">
            <v>273725.27999999997</v>
          </cell>
        </row>
        <row r="20">
          <cell r="L20">
            <v>26015.280000000006</v>
          </cell>
        </row>
        <row r="25">
          <cell r="L25">
            <v>164008.92000000001</v>
          </cell>
        </row>
        <row r="27">
          <cell r="L27">
            <v>53161.55999999999</v>
          </cell>
        </row>
        <row r="31">
          <cell r="L31">
            <v>99536.400000000023</v>
          </cell>
        </row>
        <row r="36">
          <cell r="L36">
            <v>10179.839999999998</v>
          </cell>
        </row>
        <row r="37">
          <cell r="L37">
            <v>183803.15999999995</v>
          </cell>
        </row>
        <row r="42">
          <cell r="L42">
            <v>21349.439999999999</v>
          </cell>
        </row>
        <row r="43">
          <cell r="L43">
            <v>7069.3499999999995</v>
          </cell>
        </row>
        <row r="44">
          <cell r="L44">
            <v>2827.8000000000006</v>
          </cell>
        </row>
        <row r="45">
          <cell r="L45">
            <v>1696.6799999999994</v>
          </cell>
        </row>
        <row r="46">
          <cell r="L46">
            <v>63341.399999999987</v>
          </cell>
        </row>
        <row r="47">
          <cell r="L47">
            <v>126117.24000000003</v>
          </cell>
        </row>
        <row r="48">
          <cell r="L48">
            <v>51785.5</v>
          </cell>
        </row>
      </sheetData>
      <sheetData sheetId="14"/>
      <sheetData sheetId="15"/>
      <sheetData sheetId="1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_ж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итого"/>
      <sheetName val="нас"/>
      <sheetName val="god"/>
      <sheetName val="сво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4">
          <cell r="L14">
            <v>194620.79999999999</v>
          </cell>
        </row>
        <row r="20">
          <cell r="L20">
            <v>18458.880000000005</v>
          </cell>
        </row>
        <row r="25">
          <cell r="L25">
            <v>116371.20000000003</v>
          </cell>
        </row>
        <row r="27">
          <cell r="L27">
            <v>0</v>
          </cell>
        </row>
        <row r="31">
          <cell r="L31">
            <v>70625.279999999984</v>
          </cell>
        </row>
        <row r="36">
          <cell r="L36">
            <v>7223.04</v>
          </cell>
        </row>
        <row r="37">
          <cell r="L37">
            <v>130416</v>
          </cell>
        </row>
        <row r="42">
          <cell r="L42">
            <v>15148.32</v>
          </cell>
        </row>
        <row r="43">
          <cell r="L43">
            <v>5016</v>
          </cell>
        </row>
        <row r="44">
          <cell r="L44">
            <v>2006.4000000000003</v>
          </cell>
        </row>
        <row r="45">
          <cell r="L45">
            <v>1203.8399999999997</v>
          </cell>
        </row>
        <row r="46">
          <cell r="L46">
            <v>44943.359999999993</v>
          </cell>
        </row>
        <row r="47">
          <cell r="L47">
            <v>89485.439999999988</v>
          </cell>
        </row>
        <row r="48">
          <cell r="L48">
            <v>35012.61</v>
          </cell>
        </row>
      </sheetData>
      <sheetData sheetId="14"/>
      <sheetData sheetId="15"/>
      <sheetData sheetId="16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_ж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итого"/>
      <sheetName val="нас"/>
      <sheetName val="god"/>
      <sheetName val="сво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4">
          <cell r="L14">
            <v>195038.4</v>
          </cell>
        </row>
        <row r="20">
          <cell r="L20">
            <v>18536.759999999998</v>
          </cell>
        </row>
        <row r="25">
          <cell r="L25">
            <v>116861.87999999999</v>
          </cell>
        </row>
        <row r="27">
          <cell r="L27">
            <v>37879.44000000001</v>
          </cell>
        </row>
        <row r="31">
          <cell r="L31">
            <v>70922.999999999985</v>
          </cell>
        </row>
        <row r="36">
          <cell r="L36">
            <v>7253.5200000000013</v>
          </cell>
        </row>
        <row r="37">
          <cell r="L37">
            <v>130966.08000000002</v>
          </cell>
        </row>
        <row r="42">
          <cell r="L42">
            <v>15212.19</v>
          </cell>
        </row>
        <row r="43">
          <cell r="L43">
            <v>5037.1500000000005</v>
          </cell>
        </row>
        <row r="44">
          <cell r="L44">
            <v>2014.9200000000003</v>
          </cell>
        </row>
        <row r="45">
          <cell r="L45">
            <v>1209</v>
          </cell>
        </row>
        <row r="46">
          <cell r="L46">
            <v>45132.839999999989</v>
          </cell>
        </row>
        <row r="48">
          <cell r="L48">
            <v>23494.365999999995</v>
          </cell>
        </row>
      </sheetData>
      <sheetData sheetId="14"/>
      <sheetData sheetId="15"/>
      <sheetData sheetId="16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_ж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итого"/>
      <sheetName val="нас"/>
      <sheetName val="god"/>
      <sheetName val="сво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4">
          <cell r="L14">
            <v>273225.77999999997</v>
          </cell>
        </row>
        <row r="20">
          <cell r="L20">
            <v>25967.699999999993</v>
          </cell>
        </row>
        <row r="25">
          <cell r="L25">
            <v>163709.63999999998</v>
          </cell>
        </row>
        <row r="27">
          <cell r="L27">
            <v>53064.540000000008</v>
          </cell>
        </row>
        <row r="31">
          <cell r="L31">
            <v>99354.87</v>
          </cell>
        </row>
        <row r="36">
          <cell r="L36">
            <v>10161.269999999999</v>
          </cell>
        </row>
        <row r="37">
          <cell r="L37">
            <v>183467.69999999998</v>
          </cell>
        </row>
        <row r="42">
          <cell r="L42">
            <v>21310.920000000002</v>
          </cell>
        </row>
        <row r="43">
          <cell r="L43">
            <v>7056.5999999999995</v>
          </cell>
        </row>
        <row r="44">
          <cell r="L44">
            <v>2822.5799999999995</v>
          </cell>
        </row>
        <row r="45">
          <cell r="L45">
            <v>1693.5299999999997</v>
          </cell>
        </row>
        <row r="46">
          <cell r="L46">
            <v>63225.81</v>
          </cell>
        </row>
        <row r="47">
          <cell r="L47">
            <v>125887.04999999999</v>
          </cell>
        </row>
        <row r="48">
          <cell r="L48">
            <v>58446.55</v>
          </cell>
        </row>
      </sheetData>
      <sheetData sheetId="14"/>
      <sheetData sheetId="15"/>
      <sheetData sheetId="16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_ж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итого"/>
      <sheetName val="нас"/>
      <sheetName val="god"/>
      <sheetName val="сво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4">
          <cell r="L14">
            <v>915403.3200000003</v>
          </cell>
        </row>
        <row r="20">
          <cell r="L20">
            <v>64092.240000000005</v>
          </cell>
        </row>
        <row r="24">
          <cell r="L24">
            <v>238255.68000000005</v>
          </cell>
        </row>
        <row r="25">
          <cell r="L25">
            <v>404059.31999999989</v>
          </cell>
        </row>
        <row r="27">
          <cell r="L27">
            <v>130971</v>
          </cell>
        </row>
        <row r="31">
          <cell r="L31">
            <v>335787.23999999993</v>
          </cell>
        </row>
        <row r="36">
          <cell r="L36">
            <v>25079.519999999993</v>
          </cell>
        </row>
        <row r="37">
          <cell r="L37">
            <v>452825.16000000015</v>
          </cell>
        </row>
        <row r="42">
          <cell r="L42">
            <v>52597.38</v>
          </cell>
        </row>
        <row r="43">
          <cell r="L43">
            <v>17416.349999999999</v>
          </cell>
        </row>
        <row r="44">
          <cell r="L44">
            <v>6966.6000000000013</v>
          </cell>
        </row>
        <row r="45">
          <cell r="L45">
            <v>4179.96</v>
          </cell>
        </row>
        <row r="46">
          <cell r="L46">
            <v>156050.51999999996</v>
          </cell>
        </row>
        <row r="47">
          <cell r="L47">
            <v>310707.72000000003</v>
          </cell>
        </row>
        <row r="48">
          <cell r="L48">
            <v>286324.74</v>
          </cell>
        </row>
      </sheetData>
      <sheetData sheetId="14"/>
      <sheetData sheetId="15"/>
      <sheetData sheetId="16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_ж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итого"/>
      <sheetName val="нас"/>
      <sheetName val="god"/>
      <sheetName val="сво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4">
          <cell r="L14">
            <v>148580.15999999997</v>
          </cell>
        </row>
        <row r="20">
          <cell r="L20">
            <v>5676</v>
          </cell>
        </row>
        <row r="25">
          <cell r="L25">
            <v>96827.520000000019</v>
          </cell>
        </row>
        <row r="27">
          <cell r="L27">
            <v>31385.519999999993</v>
          </cell>
        </row>
        <row r="31">
          <cell r="L31">
            <v>58764.36</v>
          </cell>
        </row>
        <row r="36">
          <cell r="L36">
            <v>5008.32</v>
          </cell>
        </row>
        <row r="37">
          <cell r="L37">
            <v>103505.28</v>
          </cell>
        </row>
        <row r="42">
          <cell r="L42">
            <v>12604.26</v>
          </cell>
        </row>
        <row r="43">
          <cell r="L43">
            <v>4173.6000000000004</v>
          </cell>
        </row>
        <row r="44">
          <cell r="L44">
            <v>333.84</v>
          </cell>
        </row>
        <row r="45">
          <cell r="L45">
            <v>333.84</v>
          </cell>
        </row>
        <row r="46">
          <cell r="L46">
            <v>37395.480000000003</v>
          </cell>
        </row>
        <row r="47">
          <cell r="L47">
            <v>105174.71999999999</v>
          </cell>
        </row>
        <row r="48">
          <cell r="L48">
            <v>37729.599999999999</v>
          </cell>
        </row>
      </sheetData>
      <sheetData sheetId="14"/>
      <sheetData sheetId="15"/>
      <sheetData sheetId="16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_ж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итого"/>
      <sheetName val="нас"/>
      <sheetName val="god"/>
      <sheetName val="сво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4">
          <cell r="L14">
            <v>288697.43999999994</v>
          </cell>
        </row>
        <row r="20">
          <cell r="L20">
            <v>10744.44</v>
          </cell>
        </row>
        <row r="24">
          <cell r="L24">
            <v>77546.52</v>
          </cell>
        </row>
        <row r="25">
          <cell r="L25">
            <v>135472.92000000001</v>
          </cell>
        </row>
        <row r="27">
          <cell r="L27">
            <v>43911.960000000014</v>
          </cell>
        </row>
        <row r="31">
          <cell r="L31">
            <v>112582.68</v>
          </cell>
        </row>
        <row r="36">
          <cell r="L36">
            <v>8408.6400000000012</v>
          </cell>
        </row>
        <row r="37">
          <cell r="L37">
            <v>130801.43999999999</v>
          </cell>
        </row>
        <row r="42">
          <cell r="L42">
            <v>17634.84</v>
          </cell>
        </row>
        <row r="43">
          <cell r="L43">
            <v>5839.35</v>
          </cell>
        </row>
        <row r="44">
          <cell r="L44">
            <v>467.16</v>
          </cell>
        </row>
        <row r="45">
          <cell r="L45">
            <v>467.16</v>
          </cell>
        </row>
        <row r="46">
          <cell r="L46">
            <v>52320.600000000013</v>
          </cell>
        </row>
        <row r="47">
          <cell r="L47">
            <v>159297.48000000007</v>
          </cell>
        </row>
        <row r="48">
          <cell r="L48">
            <v>67143.850000000006</v>
          </cell>
        </row>
      </sheetData>
      <sheetData sheetId="14"/>
      <sheetData sheetId="15"/>
      <sheetData sheetId="16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_ж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итого"/>
      <sheetName val="нас"/>
      <sheetName val="god"/>
      <sheetName val="сво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4">
          <cell r="L14">
            <v>140542.78000000003</v>
          </cell>
        </row>
        <row r="20">
          <cell r="L20">
            <v>11991.48</v>
          </cell>
        </row>
        <row r="24">
          <cell r="L24">
            <v>44782.670000000006</v>
          </cell>
        </row>
        <row r="25">
          <cell r="L25">
            <v>75395.649999999994</v>
          </cell>
        </row>
        <row r="27">
          <cell r="L27">
            <v>23314.750000000007</v>
          </cell>
        </row>
        <row r="31">
          <cell r="L31">
            <v>45596.49</v>
          </cell>
        </row>
        <row r="36">
          <cell r="L36">
            <v>4715.2099999999991</v>
          </cell>
        </row>
        <row r="37">
          <cell r="L37">
            <v>84826.05</v>
          </cell>
        </row>
        <row r="42">
          <cell r="L42">
            <v>10513.89</v>
          </cell>
        </row>
        <row r="43">
          <cell r="L43">
            <v>3393.1099999999997</v>
          </cell>
        </row>
        <row r="44">
          <cell r="L44">
            <v>1316.6</v>
          </cell>
        </row>
        <row r="45">
          <cell r="L45">
            <v>837.74000000000012</v>
          </cell>
        </row>
        <row r="46">
          <cell r="L46">
            <v>29129.210000000003</v>
          </cell>
        </row>
        <row r="47">
          <cell r="L47">
            <v>58425.599999999984</v>
          </cell>
        </row>
        <row r="48">
          <cell r="L48">
            <v>261191.86</v>
          </cell>
        </row>
      </sheetData>
      <sheetData sheetId="14"/>
      <sheetData sheetId="15"/>
      <sheetData sheetId="16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_ж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итого"/>
      <sheetName val="нас"/>
      <sheetName val="god"/>
      <sheetName val="сво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4">
          <cell r="L14">
            <v>162825.43999999997</v>
          </cell>
        </row>
        <row r="20">
          <cell r="L20">
            <v>15475.159999999998</v>
          </cell>
        </row>
        <row r="25">
          <cell r="L25">
            <v>97560.639999999985</v>
          </cell>
        </row>
        <row r="27">
          <cell r="L27">
            <v>31623.080000000009</v>
          </cell>
        </row>
        <row r="31">
          <cell r="L31">
            <v>59209.240000000005</v>
          </cell>
        </row>
        <row r="36">
          <cell r="L36">
            <v>6055.44</v>
          </cell>
        </row>
        <row r="37">
          <cell r="L37">
            <v>109335.08</v>
          </cell>
        </row>
        <row r="42">
          <cell r="L42">
            <v>12696.689999999999</v>
          </cell>
        </row>
        <row r="43">
          <cell r="L43">
            <v>4204.2000000000007</v>
          </cell>
        </row>
        <row r="44">
          <cell r="L44">
            <v>1682.0799999999995</v>
          </cell>
        </row>
        <row r="45">
          <cell r="L45">
            <v>1009.2</v>
          </cell>
        </row>
        <row r="46">
          <cell r="L46">
            <v>37678.639999999999</v>
          </cell>
        </row>
        <row r="47">
          <cell r="L47">
            <v>75020.719999999987</v>
          </cell>
        </row>
        <row r="48">
          <cell r="L48">
            <v>71292.86</v>
          </cell>
        </row>
      </sheetData>
      <sheetData sheetId="14"/>
      <sheetData sheetId="15"/>
      <sheetData sheetId="16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_ж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итого"/>
      <sheetName val="нас"/>
      <sheetName val="god"/>
      <sheetName val="сво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4">
          <cell r="L14">
            <v>496736.55000000016</v>
          </cell>
        </row>
        <row r="20">
          <cell r="L20">
            <v>32265.629999999997</v>
          </cell>
        </row>
        <row r="24">
          <cell r="L24">
            <v>119943.99</v>
          </cell>
        </row>
        <row r="25">
          <cell r="L25">
            <v>203413.77</v>
          </cell>
        </row>
        <row r="27">
          <cell r="L27">
            <v>0</v>
          </cell>
        </row>
        <row r="31">
          <cell r="L31">
            <v>169043.75999999998</v>
          </cell>
        </row>
        <row r="36">
          <cell r="L36">
            <v>12625.740000000003</v>
          </cell>
        </row>
        <row r="37">
          <cell r="L37">
            <v>227963.69999999998</v>
          </cell>
        </row>
        <row r="42">
          <cell r="L42">
            <v>34092.959999999999</v>
          </cell>
        </row>
        <row r="43">
          <cell r="L43">
            <v>11289.06</v>
          </cell>
        </row>
        <row r="44">
          <cell r="L44">
            <v>3507.1200000000008</v>
          </cell>
        </row>
        <row r="45">
          <cell r="L45">
            <v>2104.29</v>
          </cell>
        </row>
        <row r="46">
          <cell r="L46">
            <v>78559.74000000002</v>
          </cell>
        </row>
        <row r="47">
          <cell r="L47">
            <v>156418.20000000004</v>
          </cell>
        </row>
        <row r="48">
          <cell r="L48">
            <v>231908.08490000002</v>
          </cell>
        </row>
      </sheetData>
      <sheetData sheetId="14"/>
      <sheetData sheetId="15"/>
      <sheetData sheetId="16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_ж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итого"/>
      <sheetName val="нас"/>
      <sheetName val="god"/>
      <sheetName val="сво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4">
          <cell r="L14">
            <v>548554.67999999993</v>
          </cell>
        </row>
        <row r="20">
          <cell r="L20">
            <v>19295.88</v>
          </cell>
        </row>
        <row r="24">
          <cell r="L24">
            <v>150691.68</v>
          </cell>
        </row>
        <row r="25">
          <cell r="L25">
            <v>266467.08</v>
          </cell>
        </row>
        <row r="27">
          <cell r="L27">
            <v>86372.04</v>
          </cell>
        </row>
        <row r="31">
          <cell r="L31">
            <v>156204.84</v>
          </cell>
        </row>
        <row r="36">
          <cell r="L36">
            <v>14701.679999999998</v>
          </cell>
        </row>
        <row r="37">
          <cell r="L37">
            <v>275655.47999999992</v>
          </cell>
        </row>
        <row r="42">
          <cell r="L42">
            <v>34686.659999999996</v>
          </cell>
        </row>
        <row r="43">
          <cell r="L43">
            <v>11485.650000000001</v>
          </cell>
        </row>
        <row r="44">
          <cell r="L44">
            <v>918.83999999999969</v>
          </cell>
        </row>
        <row r="45">
          <cell r="L45">
            <v>918.83999999999969</v>
          </cell>
        </row>
        <row r="46">
          <cell r="L46">
            <v>98317.200000000026</v>
          </cell>
        </row>
        <row r="47">
          <cell r="L47">
            <v>389593.19999999995</v>
          </cell>
        </row>
        <row r="48">
          <cell r="L48">
            <v>231244.49</v>
          </cell>
        </row>
      </sheetData>
      <sheetData sheetId="14"/>
      <sheetData sheetId="15"/>
      <sheetData sheetId="16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_ж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итого"/>
      <sheetName val="нас"/>
      <sheetName val="god"/>
      <sheetName val="сво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4">
          <cell r="L14">
            <v>1068064.2</v>
          </cell>
        </row>
        <row r="20">
          <cell r="L20">
            <v>73784.28</v>
          </cell>
        </row>
        <row r="24">
          <cell r="L24">
            <v>274284.72000000003</v>
          </cell>
        </row>
        <row r="25">
          <cell r="L25">
            <v>484148.04</v>
          </cell>
        </row>
        <row r="27">
          <cell r="L27">
            <v>150776.4</v>
          </cell>
        </row>
        <row r="31">
          <cell r="L31">
            <v>386564.88000000006</v>
          </cell>
        </row>
        <row r="36">
          <cell r="L36">
            <v>30050.64000000001</v>
          </cell>
        </row>
        <row r="37">
          <cell r="L37">
            <v>536163.47999999986</v>
          </cell>
        </row>
        <row r="42">
          <cell r="L42">
            <v>60551.16</v>
          </cell>
        </row>
        <row r="43">
          <cell r="L43">
            <v>20050.050000000003</v>
          </cell>
        </row>
        <row r="44">
          <cell r="L44">
            <v>8347.44</v>
          </cell>
        </row>
        <row r="45">
          <cell r="L45">
            <v>5008.4399999999996</v>
          </cell>
        </row>
        <row r="46">
          <cell r="L46">
            <v>186981.24000000002</v>
          </cell>
        </row>
        <row r="47">
          <cell r="L47">
            <v>372293.16</v>
          </cell>
        </row>
        <row r="48">
          <cell r="L48">
            <v>291799.72000000009</v>
          </cell>
        </row>
      </sheetData>
      <sheetData sheetId="14"/>
      <sheetData sheetId="15"/>
      <sheetData sheetId="1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_ж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итого"/>
      <sheetName val="нас"/>
      <sheetName val="god"/>
      <sheetName val="сво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4">
          <cell r="L14">
            <v>193696.8</v>
          </cell>
        </row>
        <row r="20">
          <cell r="L20">
            <v>18409.2</v>
          </cell>
        </row>
        <row r="25">
          <cell r="L25">
            <v>116058</v>
          </cell>
        </row>
        <row r="27">
          <cell r="L27">
            <v>0</v>
          </cell>
        </row>
        <row r="31">
          <cell r="L31">
            <v>70435.199999999983</v>
          </cell>
        </row>
        <row r="36">
          <cell r="L36">
            <v>7203.6000000000013</v>
          </cell>
        </row>
        <row r="37">
          <cell r="L37">
            <v>130065.00000000003</v>
          </cell>
        </row>
        <row r="42">
          <cell r="L42">
            <v>15107.550000000001</v>
          </cell>
        </row>
        <row r="43">
          <cell r="L43">
            <v>5002.5</v>
          </cell>
        </row>
        <row r="44">
          <cell r="L44">
            <v>2001</v>
          </cell>
        </row>
        <row r="45">
          <cell r="L45">
            <v>1200.5999999999997</v>
          </cell>
        </row>
        <row r="46">
          <cell r="L46">
            <v>44822.399999999994</v>
          </cell>
        </row>
        <row r="47">
          <cell r="L47">
            <v>89244.60000000002</v>
          </cell>
        </row>
        <row r="48">
          <cell r="L48">
            <v>63430.32</v>
          </cell>
        </row>
      </sheetData>
      <sheetData sheetId="14"/>
      <sheetData sheetId="15"/>
      <sheetData sheetId="16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_ж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итого"/>
      <sheetName val="нас"/>
      <sheetName val="god"/>
      <sheetName val="сво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4">
          <cell r="L14">
            <v>510788.64000000013</v>
          </cell>
        </row>
        <row r="20">
          <cell r="L20">
            <v>35763.000000000007</v>
          </cell>
        </row>
        <row r="24">
          <cell r="L24">
            <v>132945</v>
          </cell>
        </row>
        <row r="25">
          <cell r="L25">
            <v>225462.23999999996</v>
          </cell>
        </row>
        <row r="27">
          <cell r="L27">
            <v>73080.84</v>
          </cell>
        </row>
        <row r="31">
          <cell r="L31">
            <v>187366.91999999998</v>
          </cell>
        </row>
        <row r="36">
          <cell r="L36">
            <v>13994.160000000002</v>
          </cell>
        </row>
        <row r="37">
          <cell r="L37">
            <v>252673.08</v>
          </cell>
        </row>
        <row r="42">
          <cell r="L42">
            <v>29348.97</v>
          </cell>
        </row>
        <row r="43">
          <cell r="L43">
            <v>9718.2000000000007</v>
          </cell>
        </row>
        <row r="44">
          <cell r="L44">
            <v>3887.28</v>
          </cell>
        </row>
        <row r="45">
          <cell r="L45">
            <v>2332.3200000000006</v>
          </cell>
        </row>
        <row r="46">
          <cell r="L46">
            <v>87075.12</v>
          </cell>
        </row>
        <row r="47">
          <cell r="L47">
            <v>173372.63999999998</v>
          </cell>
        </row>
        <row r="48">
          <cell r="L48">
            <v>228319.33000000005</v>
          </cell>
        </row>
      </sheetData>
      <sheetData sheetId="14"/>
      <sheetData sheetId="15"/>
      <sheetData sheetId="16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_ж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итого"/>
      <sheetName val="нас"/>
      <sheetName val="god"/>
      <sheetName val="сво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4">
          <cell r="L14">
            <v>509621.76000000007</v>
          </cell>
        </row>
        <row r="20">
          <cell r="L20">
            <v>35681.399999999994</v>
          </cell>
        </row>
        <row r="24">
          <cell r="L24">
            <v>132641.28</v>
          </cell>
        </row>
        <row r="25">
          <cell r="L25">
            <v>224947.20000000004</v>
          </cell>
        </row>
        <row r="27">
          <cell r="L27">
            <v>72913.920000000027</v>
          </cell>
        </row>
        <row r="31">
          <cell r="L31">
            <v>186938.88000000006</v>
          </cell>
        </row>
        <row r="36">
          <cell r="L36">
            <v>13962.239999999998</v>
          </cell>
        </row>
        <row r="37">
          <cell r="L37">
            <v>252095.99999999991</v>
          </cell>
        </row>
        <row r="42">
          <cell r="L42">
            <v>29281.920000000002</v>
          </cell>
        </row>
        <row r="43">
          <cell r="L43">
            <v>9696.0000000000018</v>
          </cell>
        </row>
        <row r="44">
          <cell r="L44">
            <v>3878.52</v>
          </cell>
        </row>
        <row r="45">
          <cell r="L45">
            <v>2327.0400000000004</v>
          </cell>
        </row>
        <row r="46">
          <cell r="L46">
            <v>86876.160000000018</v>
          </cell>
        </row>
        <row r="47">
          <cell r="L47">
            <v>172976.64000000007</v>
          </cell>
        </row>
        <row r="48">
          <cell r="L48">
            <v>236960.14599999995</v>
          </cell>
        </row>
      </sheetData>
      <sheetData sheetId="14"/>
      <sheetData sheetId="15"/>
      <sheetData sheetId="16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_ж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итого"/>
      <sheetName val="нас"/>
      <sheetName val="god"/>
      <sheetName val="сво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4">
          <cell r="L14">
            <v>484479.71999999986</v>
          </cell>
        </row>
        <row r="20">
          <cell r="L20">
            <v>33920.999999999993</v>
          </cell>
        </row>
        <row r="24">
          <cell r="L24">
            <v>126097.43999999999</v>
          </cell>
        </row>
        <row r="25">
          <cell r="L25">
            <v>213849.48000000007</v>
          </cell>
        </row>
        <row r="27">
          <cell r="L27">
            <v>69316.680000000008</v>
          </cell>
        </row>
        <row r="31">
          <cell r="L31">
            <v>177716.28</v>
          </cell>
        </row>
        <row r="36">
          <cell r="L36">
            <v>13273.439999999995</v>
          </cell>
        </row>
        <row r="37">
          <cell r="L37">
            <v>239658.84000000005</v>
          </cell>
        </row>
        <row r="42">
          <cell r="L42">
            <v>27837.300000000003</v>
          </cell>
        </row>
        <row r="43">
          <cell r="L43">
            <v>9217.6500000000015</v>
          </cell>
        </row>
        <row r="44">
          <cell r="L44">
            <v>3687.1200000000008</v>
          </cell>
        </row>
        <row r="45">
          <cell r="L45">
            <v>2212.1999999999994</v>
          </cell>
        </row>
        <row r="46">
          <cell r="L46">
            <v>82590.12</v>
          </cell>
        </row>
        <row r="47">
          <cell r="L47">
            <v>164442.84000000005</v>
          </cell>
        </row>
        <row r="48">
          <cell r="L48">
            <v>240707.49000000005</v>
          </cell>
        </row>
      </sheetData>
      <sheetData sheetId="14"/>
      <sheetData sheetId="15"/>
      <sheetData sheetId="16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_ж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итого"/>
      <sheetName val="нас"/>
      <sheetName val="god"/>
      <sheetName val="сво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4">
          <cell r="L14">
            <v>253163.15999999992</v>
          </cell>
        </row>
        <row r="20">
          <cell r="L20">
            <v>17725.319999999996</v>
          </cell>
        </row>
        <row r="24">
          <cell r="L24">
            <v>65891.75999999998</v>
          </cell>
        </row>
        <row r="25">
          <cell r="L25">
            <v>111746.28000000001</v>
          </cell>
        </row>
        <row r="27">
          <cell r="L27">
            <v>36221.159999999996</v>
          </cell>
        </row>
        <row r="31">
          <cell r="L31">
            <v>92865</v>
          </cell>
        </row>
        <row r="36">
          <cell r="L36">
            <v>6936</v>
          </cell>
        </row>
        <row r="37">
          <cell r="L37">
            <v>125232.84000000001</v>
          </cell>
        </row>
        <row r="42">
          <cell r="L42">
            <v>14546.28</v>
          </cell>
        </row>
        <row r="43">
          <cell r="L43">
            <v>4816.6499999999996</v>
          </cell>
        </row>
        <row r="44">
          <cell r="L44">
            <v>1926.7199999999996</v>
          </cell>
        </row>
        <row r="45">
          <cell r="L45">
            <v>1155.96</v>
          </cell>
        </row>
        <row r="46">
          <cell r="L46">
            <v>43157.159999999996</v>
          </cell>
        </row>
        <row r="47">
          <cell r="L47">
            <v>85929</v>
          </cell>
        </row>
        <row r="48">
          <cell r="L48">
            <v>107606.29000000001</v>
          </cell>
        </row>
      </sheetData>
      <sheetData sheetId="14"/>
      <sheetData sheetId="15"/>
      <sheetData sheetId="16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_ж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итого"/>
      <sheetName val="нас"/>
      <sheetName val="god"/>
      <sheetName val="сво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4">
          <cell r="L14">
            <v>202745.08999999997</v>
          </cell>
        </row>
        <row r="20">
          <cell r="L20">
            <v>19269.200000000004</v>
          </cell>
        </row>
        <row r="25">
          <cell r="L25">
            <v>121479.61000000002</v>
          </cell>
        </row>
        <row r="27">
          <cell r="L27">
            <v>39376.17</v>
          </cell>
        </row>
        <row r="31">
          <cell r="L31">
            <v>73725.540000000008</v>
          </cell>
        </row>
        <row r="36">
          <cell r="L36">
            <v>7540.1800000000012</v>
          </cell>
        </row>
        <row r="37">
          <cell r="L37">
            <v>136141.04999999996</v>
          </cell>
        </row>
        <row r="42">
          <cell r="L42">
            <v>15373.23</v>
          </cell>
        </row>
        <row r="43">
          <cell r="L43">
            <v>5090.49</v>
          </cell>
        </row>
        <row r="44">
          <cell r="L44">
            <v>2094.4800000000005</v>
          </cell>
        </row>
        <row r="45">
          <cell r="L45">
            <v>1256.7599999999998</v>
          </cell>
        </row>
        <row r="46">
          <cell r="L46">
            <v>46916.229999999996</v>
          </cell>
        </row>
        <row r="47">
          <cell r="L47">
            <v>93413.659999999989</v>
          </cell>
        </row>
        <row r="48">
          <cell r="L48">
            <v>27593.78</v>
          </cell>
        </row>
      </sheetData>
      <sheetData sheetId="14"/>
      <sheetData sheetId="15"/>
      <sheetData sheetId="16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_ж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итого"/>
      <sheetName val="нас"/>
      <sheetName val="god"/>
      <sheetName val="сво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4">
          <cell r="L14">
            <v>281101.43999999994</v>
          </cell>
        </row>
        <row r="20">
          <cell r="L20">
            <v>26716.320000000003</v>
          </cell>
        </row>
        <row r="25">
          <cell r="L25">
            <v>168428.51999999993</v>
          </cell>
        </row>
        <row r="27">
          <cell r="L27">
            <v>54594.120000000017</v>
          </cell>
        </row>
        <row r="31">
          <cell r="L31">
            <v>102218.63999999998</v>
          </cell>
        </row>
        <row r="36">
          <cell r="L36">
            <v>10454.160000000002</v>
          </cell>
        </row>
        <row r="37">
          <cell r="L37">
            <v>188756.16000000003</v>
          </cell>
        </row>
        <row r="42">
          <cell r="L42">
            <v>21924.75</v>
          </cell>
        </row>
        <row r="43">
          <cell r="L43">
            <v>7259.8499999999995</v>
          </cell>
        </row>
        <row r="44">
          <cell r="L44">
            <v>2904</v>
          </cell>
        </row>
        <row r="45">
          <cell r="L45">
            <v>1742.4000000000003</v>
          </cell>
        </row>
        <row r="46">
          <cell r="L46">
            <v>65048.280000000006</v>
          </cell>
        </row>
        <row r="47">
          <cell r="L47">
            <v>129515.75999999997</v>
          </cell>
        </row>
        <row r="48">
          <cell r="L48">
            <v>95250.94</v>
          </cell>
        </row>
      </sheetData>
      <sheetData sheetId="14"/>
      <sheetData sheetId="15"/>
      <sheetData sheetId="16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_ж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итого"/>
      <sheetName val="нас"/>
      <sheetName val="god"/>
      <sheetName val="сво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4">
          <cell r="L14">
            <v>188857.56</v>
          </cell>
        </row>
        <row r="20">
          <cell r="L20">
            <v>9856.92</v>
          </cell>
        </row>
        <row r="25">
          <cell r="L25">
            <v>114339.60000000002</v>
          </cell>
        </row>
        <row r="27">
          <cell r="L27">
            <v>37061.759999999995</v>
          </cell>
        </row>
        <row r="31">
          <cell r="L31">
            <v>57564.120000000017</v>
          </cell>
        </row>
        <row r="36">
          <cell r="L36">
            <v>6308.4</v>
          </cell>
        </row>
        <row r="37">
          <cell r="L37">
            <v>118282.44</v>
          </cell>
        </row>
        <row r="42">
          <cell r="L42">
            <v>14883.87</v>
          </cell>
        </row>
        <row r="43">
          <cell r="L43">
            <v>4928.43</v>
          </cell>
        </row>
        <row r="44">
          <cell r="L44">
            <v>394.32</v>
          </cell>
        </row>
        <row r="45">
          <cell r="L45">
            <v>394.32</v>
          </cell>
        </row>
        <row r="46">
          <cell r="L46">
            <v>44158.68</v>
          </cell>
        </row>
        <row r="47">
          <cell r="L47">
            <v>123013.56000000001</v>
          </cell>
        </row>
        <row r="48">
          <cell r="L48">
            <v>60313.74</v>
          </cell>
        </row>
      </sheetData>
      <sheetData sheetId="14"/>
      <sheetData sheetId="15"/>
      <sheetData sheetId="16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_ж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итого"/>
      <sheetName val="нас"/>
      <sheetName val="god"/>
      <sheetName val="сво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4">
          <cell r="L14">
            <v>195374.75999999998</v>
          </cell>
        </row>
        <row r="20">
          <cell r="L20">
            <v>18568.560000000001</v>
          </cell>
        </row>
        <row r="25">
          <cell r="L25">
            <v>117063.36</v>
          </cell>
        </row>
        <row r="27">
          <cell r="L27">
            <v>37944.720000000001</v>
          </cell>
        </row>
        <row r="31">
          <cell r="L31">
            <v>71045.399999999994</v>
          </cell>
        </row>
        <row r="36">
          <cell r="L36">
            <v>7266</v>
          </cell>
        </row>
        <row r="37">
          <cell r="L37">
            <v>131191.67999999999</v>
          </cell>
        </row>
        <row r="42">
          <cell r="L42">
            <v>15238.41</v>
          </cell>
        </row>
        <row r="43">
          <cell r="L43">
            <v>5045.8500000000004</v>
          </cell>
        </row>
        <row r="44">
          <cell r="L44">
            <v>2018.2800000000004</v>
          </cell>
        </row>
        <row r="45">
          <cell r="L45">
            <v>1211.04</v>
          </cell>
        </row>
        <row r="46">
          <cell r="L46">
            <v>45210.719999999994</v>
          </cell>
        </row>
        <row r="47">
          <cell r="L47">
            <v>90017.64</v>
          </cell>
        </row>
        <row r="48">
          <cell r="L48">
            <v>67428.747999999978</v>
          </cell>
        </row>
      </sheetData>
      <sheetData sheetId="14"/>
      <sheetData sheetId="15"/>
      <sheetData sheetId="16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_ж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итого"/>
      <sheetName val="нас"/>
      <sheetName val="god"/>
      <sheetName val="сво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4">
          <cell r="L14">
            <v>178195.31999999998</v>
          </cell>
        </row>
        <row r="20">
          <cell r="L20">
            <v>16935.960000000003</v>
          </cell>
        </row>
        <row r="25">
          <cell r="L25">
            <v>106769.88000000002</v>
          </cell>
        </row>
        <row r="27">
          <cell r="L27">
            <v>34608.12000000001</v>
          </cell>
        </row>
        <row r="31">
          <cell r="L31">
            <v>64798.32</v>
          </cell>
        </row>
        <row r="36">
          <cell r="L36">
            <v>6627.1200000000017</v>
          </cell>
        </row>
        <row r="37">
          <cell r="L37">
            <v>119655.84000000001</v>
          </cell>
        </row>
        <row r="42">
          <cell r="L42">
            <v>13898.49</v>
          </cell>
        </row>
        <row r="43">
          <cell r="L43">
            <v>4602.1499999999996</v>
          </cell>
        </row>
        <row r="44">
          <cell r="L44">
            <v>1840.9200000000003</v>
          </cell>
        </row>
        <row r="45">
          <cell r="L45">
            <v>1104.4799999999998</v>
          </cell>
        </row>
        <row r="46">
          <cell r="L46">
            <v>41235.239999999991</v>
          </cell>
        </row>
        <row r="47">
          <cell r="L47">
            <v>82102.319999999992</v>
          </cell>
        </row>
        <row r="48">
          <cell r="L48">
            <v>70689.48000000001</v>
          </cell>
        </row>
      </sheetData>
      <sheetData sheetId="14"/>
      <sheetData sheetId="15"/>
      <sheetData sheetId="16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_ж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итого"/>
      <sheetName val="нас"/>
      <sheetName val="god"/>
      <sheetName val="сво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4">
          <cell r="L14">
            <v>177963</v>
          </cell>
        </row>
        <row r="20">
          <cell r="L20">
            <v>16913.88</v>
          </cell>
        </row>
        <row r="25">
          <cell r="L25">
            <v>106630.68</v>
          </cell>
        </row>
        <row r="27">
          <cell r="L27">
            <v>34563</v>
          </cell>
        </row>
        <row r="31">
          <cell r="L31">
            <v>64713.839999999982</v>
          </cell>
        </row>
        <row r="36">
          <cell r="L36">
            <v>6618.48</v>
          </cell>
        </row>
        <row r="37">
          <cell r="L37">
            <v>119499.84000000001</v>
          </cell>
        </row>
        <row r="42">
          <cell r="L42">
            <v>13880.369999999999</v>
          </cell>
        </row>
        <row r="43">
          <cell r="L43">
            <v>4596.1499999999996</v>
          </cell>
        </row>
        <row r="44">
          <cell r="L44">
            <v>1838.5200000000002</v>
          </cell>
        </row>
        <row r="45">
          <cell r="L45">
            <v>1103.0399999999997</v>
          </cell>
        </row>
        <row r="46">
          <cell r="L46">
            <v>41181.480000000003</v>
          </cell>
        </row>
        <row r="47">
          <cell r="L47">
            <v>81995.280000000013</v>
          </cell>
        </row>
        <row r="48">
          <cell r="L48">
            <v>63061.32</v>
          </cell>
        </row>
      </sheetData>
      <sheetData sheetId="14"/>
      <sheetData sheetId="15"/>
      <sheetData sheetId="1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_ж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итого"/>
      <sheetName val="нас"/>
      <sheetName val="god"/>
      <sheetName val="сво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4">
          <cell r="L14">
            <v>268184.52</v>
          </cell>
        </row>
        <row r="20">
          <cell r="L20">
            <v>25488.720000000001</v>
          </cell>
        </row>
        <row r="25">
          <cell r="L25">
            <v>160689</v>
          </cell>
        </row>
        <row r="27">
          <cell r="L27">
            <v>52085.399999999987</v>
          </cell>
        </row>
        <row r="31">
          <cell r="L31">
            <v>97521.60000000002</v>
          </cell>
        </row>
        <row r="36">
          <cell r="L36">
            <v>9973.7999999999975</v>
          </cell>
        </row>
        <row r="37">
          <cell r="L37">
            <v>180082.55999999997</v>
          </cell>
        </row>
        <row r="42">
          <cell r="L42">
            <v>20917.29</v>
          </cell>
        </row>
        <row r="43">
          <cell r="L43">
            <v>6926.25</v>
          </cell>
        </row>
        <row r="44">
          <cell r="L44">
            <v>2770.5600000000009</v>
          </cell>
        </row>
        <row r="45">
          <cell r="L45">
            <v>1662.36</v>
          </cell>
        </row>
        <row r="46">
          <cell r="L46">
            <v>62059.19999999999</v>
          </cell>
        </row>
        <row r="47">
          <cell r="L47">
            <v>123564.36</v>
          </cell>
        </row>
        <row r="48">
          <cell r="L48">
            <v>112484.64</v>
          </cell>
        </row>
      </sheetData>
      <sheetData sheetId="14"/>
      <sheetData sheetId="15"/>
      <sheetData sheetId="16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_ж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итого"/>
      <sheetName val="нас"/>
      <sheetName val="god"/>
      <sheetName val="сво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4">
          <cell r="L14">
            <v>190652.75999999998</v>
          </cell>
        </row>
        <row r="20">
          <cell r="L20">
            <v>18119.88</v>
          </cell>
        </row>
        <row r="25">
          <cell r="L25">
            <v>114234.11999999998</v>
          </cell>
        </row>
        <row r="27">
          <cell r="L27">
            <v>37027.560000000005</v>
          </cell>
        </row>
        <row r="31">
          <cell r="L31">
            <v>69328.320000000022</v>
          </cell>
        </row>
        <row r="36">
          <cell r="L36">
            <v>7090.44</v>
          </cell>
        </row>
        <row r="37">
          <cell r="L37">
            <v>128020.91999999998</v>
          </cell>
        </row>
        <row r="42">
          <cell r="L42">
            <v>14870.130000000001</v>
          </cell>
        </row>
        <row r="43">
          <cell r="L43">
            <v>4923.8999999999996</v>
          </cell>
        </row>
        <row r="44">
          <cell r="L44">
            <v>1969.5600000000004</v>
          </cell>
        </row>
        <row r="45">
          <cell r="L45">
            <v>1181.76</v>
          </cell>
        </row>
        <row r="46">
          <cell r="L46">
            <v>44118</v>
          </cell>
        </row>
        <row r="47">
          <cell r="L47">
            <v>87842.159999999974</v>
          </cell>
        </row>
        <row r="48">
          <cell r="L48">
            <v>59088.9</v>
          </cell>
        </row>
      </sheetData>
      <sheetData sheetId="14"/>
      <sheetData sheetId="15"/>
      <sheetData sheetId="1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_ж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итого"/>
      <sheetName val="нас"/>
      <sheetName val="god"/>
      <sheetName val="сво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4">
          <cell r="L14">
            <v>273913.32</v>
          </cell>
        </row>
        <row r="20">
          <cell r="L20">
            <v>26033.159999999993</v>
          </cell>
        </row>
        <row r="25">
          <cell r="L25">
            <v>164121.72</v>
          </cell>
        </row>
        <row r="27">
          <cell r="L27">
            <v>53198.039999999986</v>
          </cell>
        </row>
        <row r="31">
          <cell r="L31">
            <v>99604.799999999974</v>
          </cell>
        </row>
        <row r="36">
          <cell r="L36">
            <v>10186.92</v>
          </cell>
        </row>
        <row r="37">
          <cell r="L37">
            <v>183929.4</v>
          </cell>
        </row>
        <row r="42">
          <cell r="L42">
            <v>21364.11</v>
          </cell>
        </row>
        <row r="43">
          <cell r="L43">
            <v>7074.2100000000009</v>
          </cell>
        </row>
        <row r="44">
          <cell r="L44">
            <v>2829.72</v>
          </cell>
        </row>
        <row r="45">
          <cell r="L45">
            <v>1697.76</v>
          </cell>
        </row>
        <row r="46">
          <cell r="L46">
            <v>63384.960000000014</v>
          </cell>
        </row>
        <row r="47">
          <cell r="L47">
            <v>126203.88000000002</v>
          </cell>
        </row>
        <row r="48">
          <cell r="L48">
            <v>46737.539999999994</v>
          </cell>
        </row>
      </sheetData>
      <sheetData sheetId="14"/>
      <sheetData sheetId="15"/>
      <sheetData sheetId="1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_ж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итого"/>
      <sheetName val="нас"/>
      <sheetName val="god"/>
      <sheetName val="сво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4">
          <cell r="L14">
            <v>274068.00000000006</v>
          </cell>
        </row>
        <row r="20">
          <cell r="L20">
            <v>26047.799999999992</v>
          </cell>
        </row>
        <row r="25">
          <cell r="L25">
            <v>164214.24</v>
          </cell>
        </row>
        <row r="27">
          <cell r="L27">
            <v>53228.039999999986</v>
          </cell>
        </row>
        <row r="31">
          <cell r="L31">
            <v>99661.08</v>
          </cell>
        </row>
        <row r="36">
          <cell r="L36">
            <v>10192.559999999998</v>
          </cell>
        </row>
        <row r="37">
          <cell r="L37">
            <v>184033.08</v>
          </cell>
        </row>
        <row r="42">
          <cell r="L42">
            <v>21376.170000000002</v>
          </cell>
        </row>
        <row r="43">
          <cell r="L43">
            <v>7078.2000000000007</v>
          </cell>
        </row>
        <row r="44">
          <cell r="L44">
            <v>2831.28</v>
          </cell>
        </row>
        <row r="45">
          <cell r="L45">
            <v>1698.7199999999996</v>
          </cell>
        </row>
        <row r="46">
          <cell r="L46">
            <v>63420.719999999994</v>
          </cell>
        </row>
        <row r="47">
          <cell r="L47">
            <v>126275.04</v>
          </cell>
        </row>
        <row r="48">
          <cell r="L48">
            <v>95840.190000000017</v>
          </cell>
        </row>
      </sheetData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9"/>
  <sheetViews>
    <sheetView workbookViewId="0">
      <pane xSplit="2" ySplit="4" topLeftCell="C47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RowHeight="15" x14ac:dyDescent="0.25"/>
  <cols>
    <col min="1" max="1" width="4.7109375" style="12" customWidth="1"/>
    <col min="2" max="2" width="32.7109375" style="13" customWidth="1"/>
    <col min="3" max="3" width="10.7109375" style="13" customWidth="1"/>
    <col min="4" max="4" width="10.7109375" style="38" customWidth="1"/>
    <col min="5" max="5" width="40.7109375" style="2" customWidth="1"/>
    <col min="6" max="6" width="10.7109375" style="10" customWidth="1"/>
    <col min="7" max="7" width="10.7109375" style="2" customWidth="1"/>
    <col min="8" max="8" width="10.7109375" style="10" customWidth="1"/>
    <col min="9" max="9" width="18.7109375" style="2" customWidth="1"/>
    <col min="10" max="10" width="48.7109375" style="2" customWidth="1"/>
    <col min="11" max="11" width="60.7109375" style="3" customWidth="1"/>
    <col min="12" max="13" width="10.7109375" style="2" customWidth="1"/>
    <col min="14" max="14" width="12.7109375" style="2" customWidth="1"/>
    <col min="15" max="15" width="18.7109375" style="2" customWidth="1"/>
    <col min="16" max="22" width="10.7109375" style="2" customWidth="1"/>
    <col min="23" max="26" width="10.7109375" style="11" customWidth="1"/>
    <col min="27" max="27" width="16.7109375" style="2" customWidth="1"/>
    <col min="28" max="29" width="10.7109375" style="11" customWidth="1"/>
    <col min="30" max="30" width="10.7109375" style="2" customWidth="1"/>
    <col min="31" max="31" width="10.7109375" style="10" customWidth="1"/>
    <col min="32" max="37" width="12.7109375" style="2" customWidth="1"/>
    <col min="38" max="16384" width="9.140625" style="2"/>
  </cols>
  <sheetData>
    <row r="1" spans="1:38" s="12" customFormat="1" ht="15" customHeight="1" x14ac:dyDescent="0.25">
      <c r="A1" s="48" t="s">
        <v>412</v>
      </c>
      <c r="B1" s="49"/>
      <c r="C1" s="39"/>
      <c r="D1" s="36"/>
      <c r="E1" s="1">
        <f ca="1">TODAY()</f>
        <v>43920</v>
      </c>
      <c r="K1" s="13"/>
    </row>
    <row r="2" spans="1:38" s="15" customFormat="1" ht="45" customHeight="1" x14ac:dyDescent="0.25">
      <c r="A2" s="53" t="s">
        <v>0</v>
      </c>
      <c r="B2" s="50" t="s">
        <v>1</v>
      </c>
      <c r="C2" s="50" t="s">
        <v>500</v>
      </c>
      <c r="D2" s="53" t="s">
        <v>2</v>
      </c>
      <c r="E2" s="53"/>
      <c r="F2" s="53"/>
      <c r="G2" s="53"/>
      <c r="H2" s="53"/>
      <c r="I2" s="53"/>
      <c r="J2" s="14" t="s">
        <v>6</v>
      </c>
      <c r="K2" s="53" t="s">
        <v>8</v>
      </c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 t="s">
        <v>26</v>
      </c>
      <c r="AJ2" s="53"/>
      <c r="AK2" s="53"/>
    </row>
    <row r="3" spans="1:38" s="15" customFormat="1" ht="30" customHeight="1" x14ac:dyDescent="0.25">
      <c r="A3" s="53"/>
      <c r="B3" s="51"/>
      <c r="C3" s="51"/>
      <c r="D3" s="51" t="s">
        <v>457</v>
      </c>
      <c r="E3" s="52" t="s">
        <v>30</v>
      </c>
      <c r="F3" s="52"/>
      <c r="G3" s="52"/>
      <c r="H3" s="52" t="s">
        <v>31</v>
      </c>
      <c r="I3" s="52"/>
      <c r="J3" s="53" t="s">
        <v>7</v>
      </c>
      <c r="K3" s="53" t="s">
        <v>9</v>
      </c>
      <c r="L3" s="53" t="s">
        <v>10</v>
      </c>
      <c r="M3" s="53" t="s">
        <v>11</v>
      </c>
      <c r="N3" s="53" t="s">
        <v>12</v>
      </c>
      <c r="O3" s="53" t="s">
        <v>13</v>
      </c>
      <c r="P3" s="53" t="s">
        <v>14</v>
      </c>
      <c r="Q3" s="53"/>
      <c r="R3" s="50" t="s">
        <v>15</v>
      </c>
      <c r="S3" s="50" t="s">
        <v>16</v>
      </c>
      <c r="T3" s="53" t="s">
        <v>17</v>
      </c>
      <c r="U3" s="53"/>
      <c r="V3" s="53"/>
      <c r="W3" s="53" t="s">
        <v>37</v>
      </c>
      <c r="X3" s="53" t="s">
        <v>38</v>
      </c>
      <c r="Y3" s="53" t="s">
        <v>39</v>
      </c>
      <c r="Z3" s="53" t="s">
        <v>40</v>
      </c>
      <c r="AA3" s="53" t="s">
        <v>18</v>
      </c>
      <c r="AB3" s="53" t="s">
        <v>19</v>
      </c>
      <c r="AC3" s="53" t="s">
        <v>20</v>
      </c>
      <c r="AD3" s="53" t="s">
        <v>21</v>
      </c>
      <c r="AE3" s="53" t="s">
        <v>22</v>
      </c>
      <c r="AF3" s="53" t="s">
        <v>23</v>
      </c>
      <c r="AG3" s="53" t="s">
        <v>24</v>
      </c>
      <c r="AH3" s="53" t="s">
        <v>25</v>
      </c>
      <c r="AI3" s="53" t="s">
        <v>27</v>
      </c>
      <c r="AJ3" s="53" t="s">
        <v>28</v>
      </c>
      <c r="AK3" s="53" t="s">
        <v>29</v>
      </c>
    </row>
    <row r="4" spans="1:38" s="15" customFormat="1" ht="135" customHeight="1" x14ac:dyDescent="0.25">
      <c r="A4" s="53"/>
      <c r="B4" s="52"/>
      <c r="C4" s="52"/>
      <c r="D4" s="52"/>
      <c r="E4" s="14" t="s">
        <v>3</v>
      </c>
      <c r="F4" s="14" t="s">
        <v>4</v>
      </c>
      <c r="G4" s="14" t="s">
        <v>5</v>
      </c>
      <c r="H4" s="14" t="s">
        <v>4</v>
      </c>
      <c r="I4" s="14" t="s">
        <v>5</v>
      </c>
      <c r="J4" s="53"/>
      <c r="K4" s="53"/>
      <c r="L4" s="53"/>
      <c r="M4" s="53"/>
      <c r="N4" s="53"/>
      <c r="O4" s="53"/>
      <c r="P4" s="14" t="s">
        <v>32</v>
      </c>
      <c r="Q4" s="14" t="s">
        <v>33</v>
      </c>
      <c r="R4" s="52"/>
      <c r="S4" s="52"/>
      <c r="T4" s="14" t="s">
        <v>34</v>
      </c>
      <c r="U4" s="14" t="s">
        <v>35</v>
      </c>
      <c r="V4" s="14" t="s">
        <v>36</v>
      </c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</row>
    <row r="5" spans="1:38" ht="15" customHeight="1" x14ac:dyDescent="0.25">
      <c r="A5" s="27">
        <v>1</v>
      </c>
      <c r="B5" s="28" t="s">
        <v>571</v>
      </c>
      <c r="C5" s="28" t="s">
        <v>572</v>
      </c>
      <c r="D5" s="37">
        <v>42156</v>
      </c>
      <c r="E5" s="4" t="s">
        <v>326</v>
      </c>
      <c r="F5" s="1">
        <v>42124</v>
      </c>
      <c r="G5" s="4">
        <v>2</v>
      </c>
      <c r="H5" s="1">
        <v>42143</v>
      </c>
      <c r="I5" s="4" t="s">
        <v>573</v>
      </c>
      <c r="J5" s="4" t="s">
        <v>327</v>
      </c>
      <c r="K5" s="5" t="s">
        <v>574</v>
      </c>
      <c r="L5" s="4">
        <v>1971</v>
      </c>
      <c r="M5" s="4">
        <v>1971</v>
      </c>
      <c r="N5" s="4" t="s">
        <v>328</v>
      </c>
      <c r="O5" s="4" t="s">
        <v>329</v>
      </c>
      <c r="P5" s="4">
        <v>5</v>
      </c>
      <c r="Q5" s="4">
        <v>5</v>
      </c>
      <c r="R5" s="4">
        <v>2</v>
      </c>
      <c r="S5" s="4">
        <v>0</v>
      </c>
      <c r="T5" s="4">
        <v>40</v>
      </c>
      <c r="U5" s="4">
        <v>40</v>
      </c>
      <c r="V5" s="4">
        <v>0</v>
      </c>
      <c r="W5" s="31">
        <f t="shared" ref="W5:W36" si="0">X5+Y5+Z5</f>
        <v>2416.4</v>
      </c>
      <c r="X5" s="6">
        <v>1788.2</v>
      </c>
      <c r="Y5" s="7">
        <v>0</v>
      </c>
      <c r="Z5" s="8">
        <v>628.20000000000005</v>
      </c>
      <c r="AA5" s="4" t="s">
        <v>575</v>
      </c>
      <c r="AB5" s="9">
        <v>0</v>
      </c>
      <c r="AC5" s="9">
        <v>0</v>
      </c>
      <c r="AD5" s="4" t="s">
        <v>330</v>
      </c>
      <c r="AE5" s="1" t="s">
        <v>330</v>
      </c>
      <c r="AF5" s="4" t="s">
        <v>328</v>
      </c>
      <c r="AG5" s="4" t="s">
        <v>331</v>
      </c>
      <c r="AH5" s="4" t="s">
        <v>328</v>
      </c>
      <c r="AI5" s="4" t="s">
        <v>332</v>
      </c>
      <c r="AJ5" s="4" t="s">
        <v>332</v>
      </c>
      <c r="AK5" s="4" t="s">
        <v>328</v>
      </c>
      <c r="AL5" s="2">
        <f>IF(C5=[1]Лист1!$C2,1,0)</f>
        <v>1</v>
      </c>
    </row>
    <row r="6" spans="1:38" ht="15" customHeight="1" x14ac:dyDescent="0.25">
      <c r="A6" s="27">
        <v>2</v>
      </c>
      <c r="B6" s="28" t="s">
        <v>576</v>
      </c>
      <c r="C6" s="28" t="s">
        <v>577</v>
      </c>
      <c r="D6" s="37">
        <v>42736</v>
      </c>
      <c r="E6" s="4" t="s">
        <v>326</v>
      </c>
      <c r="F6" s="1">
        <v>42724</v>
      </c>
      <c r="G6" s="4">
        <v>2</v>
      </c>
      <c r="H6" s="1">
        <v>42736</v>
      </c>
      <c r="I6" s="4" t="s">
        <v>578</v>
      </c>
      <c r="J6" s="4" t="s">
        <v>327</v>
      </c>
      <c r="K6" s="5" t="s">
        <v>579</v>
      </c>
      <c r="L6" s="4">
        <v>1975</v>
      </c>
      <c r="M6" s="4">
        <v>1975</v>
      </c>
      <c r="N6" s="4" t="s">
        <v>328</v>
      </c>
      <c r="O6" s="4" t="s">
        <v>329</v>
      </c>
      <c r="P6" s="4">
        <v>5</v>
      </c>
      <c r="Q6" s="4">
        <v>5</v>
      </c>
      <c r="R6" s="4">
        <v>4</v>
      </c>
      <c r="S6" s="4">
        <v>0</v>
      </c>
      <c r="T6" s="4">
        <v>70</v>
      </c>
      <c r="U6" s="4">
        <v>70</v>
      </c>
      <c r="V6" s="4">
        <v>0</v>
      </c>
      <c r="W6" s="31">
        <f t="shared" si="0"/>
        <v>4423.3999999999996</v>
      </c>
      <c r="X6" s="6">
        <v>3348.7</v>
      </c>
      <c r="Y6" s="7">
        <v>0</v>
      </c>
      <c r="Z6" s="8">
        <v>1074.7</v>
      </c>
      <c r="AA6" s="4" t="s">
        <v>575</v>
      </c>
      <c r="AB6" s="9">
        <v>0</v>
      </c>
      <c r="AC6" s="9">
        <v>0</v>
      </c>
      <c r="AD6" s="4" t="s">
        <v>330</v>
      </c>
      <c r="AE6" s="1" t="s">
        <v>330</v>
      </c>
      <c r="AF6" s="4" t="s">
        <v>328</v>
      </c>
      <c r="AG6" s="4" t="s">
        <v>331</v>
      </c>
      <c r="AH6" s="4" t="s">
        <v>328</v>
      </c>
      <c r="AI6" s="4" t="s">
        <v>332</v>
      </c>
      <c r="AJ6" s="4" t="s">
        <v>332</v>
      </c>
      <c r="AK6" s="4" t="s">
        <v>328</v>
      </c>
      <c r="AL6" s="2">
        <f>IF(C6=[1]Лист1!$C3,1,0)</f>
        <v>1</v>
      </c>
    </row>
    <row r="7" spans="1:38" ht="15" customHeight="1" x14ac:dyDescent="0.25">
      <c r="A7" s="27">
        <v>3</v>
      </c>
      <c r="B7" s="28" t="s">
        <v>580</v>
      </c>
      <c r="C7" s="28" t="s">
        <v>581</v>
      </c>
      <c r="D7" s="37">
        <v>42736</v>
      </c>
      <c r="E7" s="4" t="s">
        <v>326</v>
      </c>
      <c r="F7" s="1">
        <v>42724</v>
      </c>
      <c r="G7" s="4">
        <v>2</v>
      </c>
      <c r="H7" s="1">
        <v>42736</v>
      </c>
      <c r="I7" s="4" t="s">
        <v>582</v>
      </c>
      <c r="J7" s="4" t="s">
        <v>327</v>
      </c>
      <c r="K7" s="5" t="s">
        <v>583</v>
      </c>
      <c r="L7" s="4">
        <v>1979</v>
      </c>
      <c r="M7" s="4">
        <v>1979</v>
      </c>
      <c r="N7" s="4" t="s">
        <v>328</v>
      </c>
      <c r="O7" s="4" t="s">
        <v>329</v>
      </c>
      <c r="P7" s="4">
        <v>5</v>
      </c>
      <c r="Q7" s="4">
        <v>5</v>
      </c>
      <c r="R7" s="4">
        <v>4</v>
      </c>
      <c r="S7" s="4">
        <v>0</v>
      </c>
      <c r="T7" s="4">
        <v>70</v>
      </c>
      <c r="U7" s="4">
        <v>70</v>
      </c>
      <c r="V7" s="4">
        <v>0</v>
      </c>
      <c r="W7" s="31">
        <f t="shared" si="0"/>
        <v>4419.8</v>
      </c>
      <c r="X7" s="6">
        <v>3344</v>
      </c>
      <c r="Y7" s="7">
        <v>0</v>
      </c>
      <c r="Z7" s="8">
        <v>1075.8</v>
      </c>
      <c r="AA7" s="4" t="s">
        <v>575</v>
      </c>
      <c r="AB7" s="9">
        <v>0</v>
      </c>
      <c r="AC7" s="9">
        <v>0</v>
      </c>
      <c r="AD7" s="4" t="s">
        <v>330</v>
      </c>
      <c r="AE7" s="1" t="s">
        <v>330</v>
      </c>
      <c r="AF7" s="4" t="s">
        <v>328</v>
      </c>
      <c r="AG7" s="4" t="s">
        <v>331</v>
      </c>
      <c r="AH7" s="4" t="s">
        <v>328</v>
      </c>
      <c r="AI7" s="4" t="s">
        <v>332</v>
      </c>
      <c r="AJ7" s="4" t="s">
        <v>332</v>
      </c>
      <c r="AK7" s="4" t="s">
        <v>328</v>
      </c>
      <c r="AL7" s="2">
        <f>IF(C7=[1]Лист1!$C4,1,0)</f>
        <v>1</v>
      </c>
    </row>
    <row r="8" spans="1:38" ht="15" customHeight="1" x14ac:dyDescent="0.25">
      <c r="A8" s="27">
        <v>4</v>
      </c>
      <c r="B8" s="28" t="s">
        <v>584</v>
      </c>
      <c r="C8" s="28" t="s">
        <v>585</v>
      </c>
      <c r="D8" s="37">
        <v>42736</v>
      </c>
      <c r="E8" s="4" t="s">
        <v>326</v>
      </c>
      <c r="F8" s="1">
        <v>42705</v>
      </c>
      <c r="G8" s="4">
        <v>2</v>
      </c>
      <c r="H8" s="1">
        <v>42736</v>
      </c>
      <c r="I8" s="4" t="s">
        <v>586</v>
      </c>
      <c r="J8" s="4" t="s">
        <v>327</v>
      </c>
      <c r="K8" s="5" t="s">
        <v>587</v>
      </c>
      <c r="L8" s="4">
        <v>1979</v>
      </c>
      <c r="M8" s="4">
        <v>1979</v>
      </c>
      <c r="N8" s="4" t="s">
        <v>328</v>
      </c>
      <c r="O8" s="4" t="s">
        <v>329</v>
      </c>
      <c r="P8" s="4">
        <v>5</v>
      </c>
      <c r="Q8" s="4">
        <v>5</v>
      </c>
      <c r="R8" s="4">
        <v>4</v>
      </c>
      <c r="S8" s="4">
        <v>0</v>
      </c>
      <c r="T8" s="4">
        <v>70</v>
      </c>
      <c r="U8" s="4">
        <v>70</v>
      </c>
      <c r="V8" s="4">
        <v>0</v>
      </c>
      <c r="W8" s="31">
        <f t="shared" si="0"/>
        <v>4506.6000000000004</v>
      </c>
      <c r="X8" s="6">
        <v>3335</v>
      </c>
      <c r="Y8" s="7">
        <v>0</v>
      </c>
      <c r="Z8" s="8">
        <v>1171.5999999999999</v>
      </c>
      <c r="AA8" s="4" t="s">
        <v>575</v>
      </c>
      <c r="AB8" s="9">
        <v>0</v>
      </c>
      <c r="AC8" s="9">
        <v>0</v>
      </c>
      <c r="AD8" s="4" t="s">
        <v>330</v>
      </c>
      <c r="AE8" s="1" t="s">
        <v>330</v>
      </c>
      <c r="AF8" s="4" t="s">
        <v>328</v>
      </c>
      <c r="AG8" s="4" t="s">
        <v>331</v>
      </c>
      <c r="AH8" s="4" t="s">
        <v>328</v>
      </c>
      <c r="AI8" s="4" t="s">
        <v>332</v>
      </c>
      <c r="AJ8" s="4" t="s">
        <v>332</v>
      </c>
      <c r="AK8" s="4" t="s">
        <v>328</v>
      </c>
      <c r="AL8" s="2">
        <f>IF(C8=[1]Лист1!$C5,1,0)</f>
        <v>1</v>
      </c>
    </row>
    <row r="9" spans="1:38" ht="15" customHeight="1" x14ac:dyDescent="0.25">
      <c r="A9" s="27">
        <v>5</v>
      </c>
      <c r="B9" s="28" t="s">
        <v>588</v>
      </c>
      <c r="C9" s="28" t="s">
        <v>589</v>
      </c>
      <c r="D9" s="37">
        <v>42736</v>
      </c>
      <c r="E9" s="4" t="s">
        <v>326</v>
      </c>
      <c r="F9" s="1">
        <v>42724</v>
      </c>
      <c r="G9" s="4">
        <v>2</v>
      </c>
      <c r="H9" s="1">
        <v>42736</v>
      </c>
      <c r="I9" s="4" t="s">
        <v>590</v>
      </c>
      <c r="J9" s="4" t="s">
        <v>327</v>
      </c>
      <c r="K9" s="5" t="s">
        <v>591</v>
      </c>
      <c r="L9" s="4">
        <v>1994</v>
      </c>
      <c r="M9" s="4">
        <v>1994</v>
      </c>
      <c r="N9" s="4" t="s">
        <v>328</v>
      </c>
      <c r="O9" s="4" t="s">
        <v>329</v>
      </c>
      <c r="P9" s="4">
        <v>5</v>
      </c>
      <c r="Q9" s="4">
        <v>5</v>
      </c>
      <c r="R9" s="4">
        <v>4</v>
      </c>
      <c r="S9" s="4">
        <v>0</v>
      </c>
      <c r="T9" s="4">
        <v>80</v>
      </c>
      <c r="U9" s="4">
        <v>80</v>
      </c>
      <c r="V9" s="4">
        <v>0</v>
      </c>
      <c r="W9" s="31">
        <f t="shared" si="0"/>
        <v>6237.7</v>
      </c>
      <c r="X9" s="6">
        <v>4617.5</v>
      </c>
      <c r="Y9" s="7">
        <v>0</v>
      </c>
      <c r="Z9" s="8">
        <v>1620.2</v>
      </c>
      <c r="AA9" s="4" t="s">
        <v>575</v>
      </c>
      <c r="AB9" s="9">
        <v>0</v>
      </c>
      <c r="AC9" s="9">
        <v>0</v>
      </c>
      <c r="AD9" s="4" t="s">
        <v>330</v>
      </c>
      <c r="AE9" s="1" t="s">
        <v>330</v>
      </c>
      <c r="AF9" s="4" t="s">
        <v>328</v>
      </c>
      <c r="AG9" s="4" t="s">
        <v>331</v>
      </c>
      <c r="AH9" s="4" t="s">
        <v>328</v>
      </c>
      <c r="AI9" s="4" t="s">
        <v>332</v>
      </c>
      <c r="AJ9" s="4" t="s">
        <v>332</v>
      </c>
      <c r="AK9" s="4" t="s">
        <v>328</v>
      </c>
      <c r="AL9" s="2">
        <f>IF(C9=[1]Лист1!$C6,1,0)</f>
        <v>1</v>
      </c>
    </row>
    <row r="10" spans="1:38" ht="15" customHeight="1" x14ac:dyDescent="0.25">
      <c r="A10" s="27">
        <v>6</v>
      </c>
      <c r="B10" s="28" t="s">
        <v>592</v>
      </c>
      <c r="C10" s="28" t="s">
        <v>593</v>
      </c>
      <c r="D10" s="37">
        <v>42736</v>
      </c>
      <c r="E10" s="4" t="s">
        <v>326</v>
      </c>
      <c r="F10" s="1">
        <v>42724</v>
      </c>
      <c r="G10" s="4">
        <v>2</v>
      </c>
      <c r="H10" s="1">
        <v>42736</v>
      </c>
      <c r="I10" s="4" t="s">
        <v>594</v>
      </c>
      <c r="J10" s="4" t="s">
        <v>327</v>
      </c>
      <c r="K10" s="5" t="s">
        <v>595</v>
      </c>
      <c r="L10" s="4">
        <v>1972</v>
      </c>
      <c r="M10" s="4">
        <v>1972</v>
      </c>
      <c r="N10" s="4" t="s">
        <v>328</v>
      </c>
      <c r="O10" s="4" t="s">
        <v>329</v>
      </c>
      <c r="P10" s="4">
        <v>5</v>
      </c>
      <c r="Q10" s="4">
        <v>5</v>
      </c>
      <c r="R10" s="4">
        <v>6</v>
      </c>
      <c r="S10" s="4">
        <v>0</v>
      </c>
      <c r="T10" s="4">
        <v>100</v>
      </c>
      <c r="U10" s="4">
        <v>100</v>
      </c>
      <c r="V10" s="4">
        <v>0</v>
      </c>
      <c r="W10" s="31">
        <f t="shared" si="0"/>
        <v>6143.64</v>
      </c>
      <c r="X10" s="6">
        <v>4716.1400000000003</v>
      </c>
      <c r="Y10" s="7">
        <v>0</v>
      </c>
      <c r="Z10" s="8">
        <v>1427.5</v>
      </c>
      <c r="AA10" s="4" t="s">
        <v>596</v>
      </c>
      <c r="AB10" s="9">
        <v>3579</v>
      </c>
      <c r="AC10" s="9">
        <v>0</v>
      </c>
      <c r="AD10" s="4" t="s">
        <v>330</v>
      </c>
      <c r="AE10" s="1" t="s">
        <v>330</v>
      </c>
      <c r="AF10" s="4" t="s">
        <v>328</v>
      </c>
      <c r="AG10" s="4" t="s">
        <v>331</v>
      </c>
      <c r="AH10" s="4" t="s">
        <v>328</v>
      </c>
      <c r="AI10" s="4" t="s">
        <v>332</v>
      </c>
      <c r="AJ10" s="4" t="s">
        <v>332</v>
      </c>
      <c r="AK10" s="4" t="s">
        <v>328</v>
      </c>
      <c r="AL10" s="2">
        <f>IF(C10=[1]Лист1!$C7,1,0)</f>
        <v>1</v>
      </c>
    </row>
    <row r="11" spans="1:38" ht="15" customHeight="1" x14ac:dyDescent="0.25">
      <c r="A11" s="27">
        <v>7</v>
      </c>
      <c r="B11" s="28" t="s">
        <v>597</v>
      </c>
      <c r="C11" s="28" t="s">
        <v>598</v>
      </c>
      <c r="D11" s="37">
        <v>42736</v>
      </c>
      <c r="E11" s="4" t="s">
        <v>326</v>
      </c>
      <c r="F11" s="1">
        <v>42708</v>
      </c>
      <c r="G11" s="4">
        <v>2</v>
      </c>
      <c r="H11" s="1">
        <v>42736</v>
      </c>
      <c r="I11" s="4" t="s">
        <v>599</v>
      </c>
      <c r="J11" s="4" t="s">
        <v>327</v>
      </c>
      <c r="K11" s="5" t="s">
        <v>600</v>
      </c>
      <c r="L11" s="4">
        <v>1973</v>
      </c>
      <c r="M11" s="4">
        <v>1973</v>
      </c>
      <c r="N11" s="4" t="s">
        <v>328</v>
      </c>
      <c r="O11" s="4" t="s">
        <v>329</v>
      </c>
      <c r="P11" s="4">
        <v>5</v>
      </c>
      <c r="Q11" s="4">
        <v>5</v>
      </c>
      <c r="R11" s="4">
        <v>6</v>
      </c>
      <c r="S11" s="4">
        <v>0</v>
      </c>
      <c r="T11" s="4">
        <v>100</v>
      </c>
      <c r="U11" s="4">
        <v>100</v>
      </c>
      <c r="V11" s="4">
        <v>0</v>
      </c>
      <c r="W11" s="31">
        <f t="shared" si="0"/>
        <v>6159.1</v>
      </c>
      <c r="X11" s="6">
        <v>4719</v>
      </c>
      <c r="Y11" s="7">
        <v>0</v>
      </c>
      <c r="Z11" s="8">
        <v>1440.1</v>
      </c>
      <c r="AA11" s="4" t="s">
        <v>601</v>
      </c>
      <c r="AB11" s="9">
        <v>3525</v>
      </c>
      <c r="AC11" s="9">
        <v>0</v>
      </c>
      <c r="AD11" s="4" t="s">
        <v>330</v>
      </c>
      <c r="AE11" s="1" t="s">
        <v>330</v>
      </c>
      <c r="AF11" s="4" t="s">
        <v>328</v>
      </c>
      <c r="AG11" s="4" t="s">
        <v>331</v>
      </c>
      <c r="AH11" s="4" t="s">
        <v>328</v>
      </c>
      <c r="AI11" s="4" t="s">
        <v>332</v>
      </c>
      <c r="AJ11" s="4" t="s">
        <v>332</v>
      </c>
      <c r="AK11" s="4" t="s">
        <v>328</v>
      </c>
      <c r="AL11" s="2">
        <f>IF(C11=[1]Лист1!$C8,1,0)</f>
        <v>1</v>
      </c>
    </row>
    <row r="12" spans="1:38" ht="15" customHeight="1" x14ac:dyDescent="0.25">
      <c r="A12" s="27">
        <v>8</v>
      </c>
      <c r="B12" s="28" t="s">
        <v>602</v>
      </c>
      <c r="C12" s="28" t="s">
        <v>603</v>
      </c>
      <c r="D12" s="37">
        <v>42156</v>
      </c>
      <c r="E12" s="4" t="s">
        <v>326</v>
      </c>
      <c r="F12" s="1">
        <v>42140</v>
      </c>
      <c r="G12" s="4">
        <v>2</v>
      </c>
      <c r="H12" s="1">
        <v>42144</v>
      </c>
      <c r="I12" s="4" t="s">
        <v>604</v>
      </c>
      <c r="J12" s="4" t="s">
        <v>327</v>
      </c>
      <c r="K12" s="5" t="s">
        <v>605</v>
      </c>
      <c r="L12" s="4">
        <v>1973</v>
      </c>
      <c r="M12" s="4">
        <v>1973</v>
      </c>
      <c r="N12" s="4" t="s">
        <v>328</v>
      </c>
      <c r="O12" s="4" t="s">
        <v>329</v>
      </c>
      <c r="P12" s="4">
        <v>5</v>
      </c>
      <c r="Q12" s="4">
        <v>5</v>
      </c>
      <c r="R12" s="4">
        <v>1</v>
      </c>
      <c r="S12" s="4">
        <v>0</v>
      </c>
      <c r="T12" s="4">
        <v>59</v>
      </c>
      <c r="U12" s="4">
        <v>59</v>
      </c>
      <c r="V12" s="4">
        <v>0</v>
      </c>
      <c r="W12" s="31">
        <f t="shared" si="0"/>
        <v>2611.5699999999997</v>
      </c>
      <c r="X12" s="6">
        <v>2055.12</v>
      </c>
      <c r="Y12" s="7">
        <v>0</v>
      </c>
      <c r="Z12" s="8">
        <v>556.45000000000005</v>
      </c>
      <c r="AA12" s="4" t="s">
        <v>606</v>
      </c>
      <c r="AB12" s="9">
        <v>0</v>
      </c>
      <c r="AC12" s="9">
        <v>0</v>
      </c>
      <c r="AD12" s="4" t="s">
        <v>330</v>
      </c>
      <c r="AE12" s="1" t="s">
        <v>330</v>
      </c>
      <c r="AF12" s="4" t="s">
        <v>328</v>
      </c>
      <c r="AG12" s="4" t="s">
        <v>331</v>
      </c>
      <c r="AH12" s="4" t="s">
        <v>328</v>
      </c>
      <c r="AI12" s="4" t="s">
        <v>332</v>
      </c>
      <c r="AJ12" s="4" t="s">
        <v>332</v>
      </c>
      <c r="AK12" s="4" t="s">
        <v>328</v>
      </c>
      <c r="AL12" s="2">
        <f>IF(C12=[1]Лист1!$C9,1,0)</f>
        <v>1</v>
      </c>
    </row>
    <row r="13" spans="1:38" ht="15" customHeight="1" x14ac:dyDescent="0.25">
      <c r="A13" s="27">
        <v>9</v>
      </c>
      <c r="B13" s="28" t="s">
        <v>607</v>
      </c>
      <c r="C13" s="28" t="s">
        <v>608</v>
      </c>
      <c r="D13" s="37">
        <v>42156</v>
      </c>
      <c r="E13" s="4" t="s">
        <v>326</v>
      </c>
      <c r="F13" s="1">
        <v>42139</v>
      </c>
      <c r="G13" s="4">
        <v>2</v>
      </c>
      <c r="H13" s="1">
        <v>42144</v>
      </c>
      <c r="I13" s="4" t="s">
        <v>609</v>
      </c>
      <c r="J13" s="4" t="s">
        <v>327</v>
      </c>
      <c r="K13" s="5" t="s">
        <v>610</v>
      </c>
      <c r="L13" s="4">
        <v>1973</v>
      </c>
      <c r="M13" s="4">
        <v>1973</v>
      </c>
      <c r="N13" s="4" t="s">
        <v>328</v>
      </c>
      <c r="O13" s="4" t="s">
        <v>329</v>
      </c>
      <c r="P13" s="4">
        <v>5</v>
      </c>
      <c r="Q13" s="4">
        <v>5</v>
      </c>
      <c r="R13" s="4">
        <v>1</v>
      </c>
      <c r="S13" s="4">
        <v>0</v>
      </c>
      <c r="T13" s="4">
        <v>67</v>
      </c>
      <c r="U13" s="4">
        <v>67</v>
      </c>
      <c r="V13" s="4">
        <v>0</v>
      </c>
      <c r="W13" s="31">
        <f t="shared" si="0"/>
        <v>2763</v>
      </c>
      <c r="X13" s="6">
        <v>841.6</v>
      </c>
      <c r="Y13" s="7">
        <v>411.8</v>
      </c>
      <c r="Z13" s="8">
        <v>1509.6</v>
      </c>
      <c r="AA13" s="4" t="s">
        <v>611</v>
      </c>
      <c r="AB13" s="9">
        <v>1569</v>
      </c>
      <c r="AC13" s="9">
        <v>0</v>
      </c>
      <c r="AD13" s="4" t="s">
        <v>330</v>
      </c>
      <c r="AE13" s="1" t="s">
        <v>330</v>
      </c>
      <c r="AF13" s="4" t="s">
        <v>328</v>
      </c>
      <c r="AG13" s="4" t="s">
        <v>331</v>
      </c>
      <c r="AH13" s="4" t="s">
        <v>328</v>
      </c>
      <c r="AI13" s="4" t="s">
        <v>332</v>
      </c>
      <c r="AJ13" s="4" t="s">
        <v>332</v>
      </c>
      <c r="AK13" s="4" t="s">
        <v>328</v>
      </c>
      <c r="AL13" s="2">
        <f>IF(C13=[1]Лист1!$C10,1,0)</f>
        <v>1</v>
      </c>
    </row>
    <row r="14" spans="1:38" ht="15" customHeight="1" x14ac:dyDescent="0.25">
      <c r="A14" s="27">
        <v>10</v>
      </c>
      <c r="B14" s="28" t="s">
        <v>612</v>
      </c>
      <c r="C14" s="28" t="s">
        <v>613</v>
      </c>
      <c r="D14" s="37">
        <v>42064</v>
      </c>
      <c r="E14" s="4" t="s">
        <v>326</v>
      </c>
      <c r="F14" s="1">
        <v>41996</v>
      </c>
      <c r="G14" s="4">
        <v>1</v>
      </c>
      <c r="H14" s="1">
        <v>42036</v>
      </c>
      <c r="I14" s="4" t="s">
        <v>614</v>
      </c>
      <c r="J14" s="4" t="s">
        <v>327</v>
      </c>
      <c r="K14" s="5" t="s">
        <v>615</v>
      </c>
      <c r="L14" s="4">
        <v>1968</v>
      </c>
      <c r="M14" s="4">
        <v>1968</v>
      </c>
      <c r="N14" s="4" t="s">
        <v>328</v>
      </c>
      <c r="O14" s="4" t="s">
        <v>329</v>
      </c>
      <c r="P14" s="4">
        <v>5</v>
      </c>
      <c r="Q14" s="4">
        <v>5</v>
      </c>
      <c r="R14" s="4">
        <v>6</v>
      </c>
      <c r="S14" s="4">
        <v>0</v>
      </c>
      <c r="T14" s="4">
        <v>100</v>
      </c>
      <c r="U14" s="4">
        <v>100</v>
      </c>
      <c r="V14" s="4">
        <v>0</v>
      </c>
      <c r="W14" s="31">
        <f t="shared" si="0"/>
        <v>6256.7000000000007</v>
      </c>
      <c r="X14" s="6">
        <v>4603.8</v>
      </c>
      <c r="Y14" s="7">
        <v>0</v>
      </c>
      <c r="Z14" s="8">
        <v>1652.9</v>
      </c>
      <c r="AA14" s="4" t="s">
        <v>616</v>
      </c>
      <c r="AB14" s="9">
        <v>4064</v>
      </c>
      <c r="AC14" s="9">
        <v>0</v>
      </c>
      <c r="AD14" s="4" t="s">
        <v>330</v>
      </c>
      <c r="AE14" s="1" t="s">
        <v>330</v>
      </c>
      <c r="AF14" s="4" t="s">
        <v>328</v>
      </c>
      <c r="AG14" s="4" t="s">
        <v>331</v>
      </c>
      <c r="AH14" s="4" t="s">
        <v>328</v>
      </c>
      <c r="AI14" s="4" t="s">
        <v>332</v>
      </c>
      <c r="AJ14" s="4" t="s">
        <v>332</v>
      </c>
      <c r="AK14" s="4" t="s">
        <v>328</v>
      </c>
      <c r="AL14" s="2">
        <f>IF(C14=[1]Лист1!$C11,1,0)</f>
        <v>1</v>
      </c>
    </row>
    <row r="15" spans="1:38" ht="15" customHeight="1" x14ac:dyDescent="0.25">
      <c r="A15" s="27">
        <v>11</v>
      </c>
      <c r="B15" s="28" t="s">
        <v>617</v>
      </c>
      <c r="C15" s="28" t="s">
        <v>618</v>
      </c>
      <c r="D15" s="37">
        <v>42064</v>
      </c>
      <c r="E15" s="4" t="s">
        <v>326</v>
      </c>
      <c r="F15" s="1">
        <v>41997</v>
      </c>
      <c r="G15" s="4">
        <v>1</v>
      </c>
      <c r="H15" s="1">
        <v>42036</v>
      </c>
      <c r="I15" s="4" t="s">
        <v>619</v>
      </c>
      <c r="J15" s="4" t="s">
        <v>327</v>
      </c>
      <c r="K15" s="5" t="s">
        <v>620</v>
      </c>
      <c r="L15" s="4">
        <v>1968</v>
      </c>
      <c r="M15" s="4">
        <v>1968</v>
      </c>
      <c r="N15" s="4" t="s">
        <v>328</v>
      </c>
      <c r="O15" s="4" t="s">
        <v>329</v>
      </c>
      <c r="P15" s="4">
        <v>5</v>
      </c>
      <c r="Q15" s="4">
        <v>5</v>
      </c>
      <c r="R15" s="4">
        <v>4</v>
      </c>
      <c r="S15" s="4">
        <v>0</v>
      </c>
      <c r="T15" s="4">
        <v>70</v>
      </c>
      <c r="U15" s="4">
        <v>70</v>
      </c>
      <c r="V15" s="4">
        <v>0</v>
      </c>
      <c r="W15" s="31">
        <f t="shared" si="0"/>
        <v>4288.9399999999996</v>
      </c>
      <c r="X15" s="6">
        <v>3193.7</v>
      </c>
      <c r="Y15" s="7">
        <v>0</v>
      </c>
      <c r="Z15" s="8">
        <v>1095.24</v>
      </c>
      <c r="AA15" s="4" t="s">
        <v>621</v>
      </c>
      <c r="AB15" s="9">
        <v>2819</v>
      </c>
      <c r="AC15" s="9">
        <v>0</v>
      </c>
      <c r="AD15" s="4" t="s">
        <v>330</v>
      </c>
      <c r="AE15" s="1" t="s">
        <v>330</v>
      </c>
      <c r="AF15" s="4" t="s">
        <v>328</v>
      </c>
      <c r="AG15" s="4" t="s">
        <v>331</v>
      </c>
      <c r="AH15" s="4" t="s">
        <v>328</v>
      </c>
      <c r="AI15" s="4" t="s">
        <v>332</v>
      </c>
      <c r="AJ15" s="4" t="s">
        <v>332</v>
      </c>
      <c r="AK15" s="4" t="s">
        <v>328</v>
      </c>
      <c r="AL15" s="2">
        <f>IF(C15=[1]Лист1!$C12,1,0)</f>
        <v>1</v>
      </c>
    </row>
    <row r="16" spans="1:38" ht="15" customHeight="1" x14ac:dyDescent="0.25">
      <c r="A16" s="27">
        <v>12</v>
      </c>
      <c r="B16" s="28" t="s">
        <v>622</v>
      </c>
      <c r="C16" s="28" t="s">
        <v>623</v>
      </c>
      <c r="D16" s="37">
        <v>42736</v>
      </c>
      <c r="E16" s="4" t="s">
        <v>326</v>
      </c>
      <c r="F16" s="1">
        <v>42709</v>
      </c>
      <c r="G16" s="4">
        <v>2</v>
      </c>
      <c r="H16" s="1">
        <v>42736</v>
      </c>
      <c r="I16" s="4" t="s">
        <v>624</v>
      </c>
      <c r="J16" s="4" t="s">
        <v>327</v>
      </c>
      <c r="K16" s="5" t="s">
        <v>625</v>
      </c>
      <c r="L16" s="4">
        <v>1972</v>
      </c>
      <c r="M16" s="4">
        <v>1972</v>
      </c>
      <c r="N16" s="4" t="s">
        <v>328</v>
      </c>
      <c r="O16" s="4" t="s">
        <v>329</v>
      </c>
      <c r="P16" s="4">
        <v>5</v>
      </c>
      <c r="Q16" s="4">
        <v>5</v>
      </c>
      <c r="R16" s="4">
        <v>6</v>
      </c>
      <c r="S16" s="4">
        <v>0</v>
      </c>
      <c r="T16" s="4">
        <v>100</v>
      </c>
      <c r="U16" s="4">
        <v>100</v>
      </c>
      <c r="V16" s="4">
        <v>0</v>
      </c>
      <c r="W16" s="31">
        <f t="shared" si="0"/>
        <v>6177.4000000000005</v>
      </c>
      <c r="X16" s="6">
        <v>4751.6000000000004</v>
      </c>
      <c r="Y16" s="7">
        <v>0</v>
      </c>
      <c r="Z16" s="8">
        <v>1425.8</v>
      </c>
      <c r="AA16" s="4" t="s">
        <v>626</v>
      </c>
      <c r="AB16" s="9">
        <v>4415</v>
      </c>
      <c r="AC16" s="9">
        <v>0</v>
      </c>
      <c r="AD16" s="4" t="s">
        <v>330</v>
      </c>
      <c r="AE16" s="1" t="s">
        <v>330</v>
      </c>
      <c r="AF16" s="4" t="s">
        <v>328</v>
      </c>
      <c r="AG16" s="4" t="s">
        <v>331</v>
      </c>
      <c r="AH16" s="4" t="s">
        <v>328</v>
      </c>
      <c r="AI16" s="4" t="s">
        <v>332</v>
      </c>
      <c r="AJ16" s="4" t="s">
        <v>332</v>
      </c>
      <c r="AK16" s="4" t="s">
        <v>328</v>
      </c>
      <c r="AL16" s="2">
        <f>IF(C16=[1]Лист1!$C13,1,0)</f>
        <v>1</v>
      </c>
    </row>
    <row r="17" spans="1:38" ht="15" customHeight="1" x14ac:dyDescent="0.25">
      <c r="A17" s="27">
        <v>13</v>
      </c>
      <c r="B17" s="28" t="s">
        <v>627</v>
      </c>
      <c r="C17" s="28" t="s">
        <v>628</v>
      </c>
      <c r="D17" s="37">
        <v>42736</v>
      </c>
      <c r="E17" s="4" t="s">
        <v>326</v>
      </c>
      <c r="F17" s="1">
        <v>42724</v>
      </c>
      <c r="G17" s="4">
        <v>2</v>
      </c>
      <c r="H17" s="1">
        <v>42736</v>
      </c>
      <c r="I17" s="4" t="s">
        <v>629</v>
      </c>
      <c r="J17" s="4" t="s">
        <v>327</v>
      </c>
      <c r="K17" s="5" t="s">
        <v>630</v>
      </c>
      <c r="L17" s="4">
        <v>1967</v>
      </c>
      <c r="M17" s="4">
        <v>1967</v>
      </c>
      <c r="N17" s="4" t="s">
        <v>328</v>
      </c>
      <c r="O17" s="4" t="s">
        <v>329</v>
      </c>
      <c r="P17" s="4">
        <v>5</v>
      </c>
      <c r="Q17" s="4">
        <v>5</v>
      </c>
      <c r="R17" s="4">
        <v>6</v>
      </c>
      <c r="S17" s="4">
        <v>0</v>
      </c>
      <c r="T17" s="4">
        <v>100</v>
      </c>
      <c r="U17" s="4">
        <v>100</v>
      </c>
      <c r="V17" s="4">
        <v>0</v>
      </c>
      <c r="W17" s="31">
        <f t="shared" si="0"/>
        <v>5964.7</v>
      </c>
      <c r="X17" s="6">
        <v>4518.7</v>
      </c>
      <c r="Y17" s="7">
        <v>0</v>
      </c>
      <c r="Z17" s="8">
        <v>1446</v>
      </c>
      <c r="AA17" s="4" t="s">
        <v>631</v>
      </c>
      <c r="AB17" s="9">
        <v>4839</v>
      </c>
      <c r="AC17" s="9">
        <v>0</v>
      </c>
      <c r="AD17" s="4" t="s">
        <v>330</v>
      </c>
      <c r="AE17" s="1" t="s">
        <v>330</v>
      </c>
      <c r="AF17" s="4" t="s">
        <v>328</v>
      </c>
      <c r="AG17" s="4" t="s">
        <v>331</v>
      </c>
      <c r="AH17" s="4" t="s">
        <v>328</v>
      </c>
      <c r="AI17" s="4" t="s">
        <v>332</v>
      </c>
      <c r="AJ17" s="4" t="s">
        <v>332</v>
      </c>
      <c r="AK17" s="4" t="s">
        <v>328</v>
      </c>
      <c r="AL17" s="2">
        <f>IF(C17=[1]Лист1!$C14,1,0)</f>
        <v>1</v>
      </c>
    </row>
    <row r="18" spans="1:38" ht="15" customHeight="1" x14ac:dyDescent="0.25">
      <c r="A18" s="27">
        <v>14</v>
      </c>
      <c r="B18" s="28" t="s">
        <v>632</v>
      </c>
      <c r="C18" s="28" t="s">
        <v>633</v>
      </c>
      <c r="D18" s="37">
        <v>42736</v>
      </c>
      <c r="E18" s="4" t="s">
        <v>326</v>
      </c>
      <c r="F18" s="1">
        <v>42709</v>
      </c>
      <c r="G18" s="4">
        <v>2</v>
      </c>
      <c r="H18" s="1">
        <v>42736</v>
      </c>
      <c r="I18" s="4" t="s">
        <v>634</v>
      </c>
      <c r="J18" s="4" t="s">
        <v>327</v>
      </c>
      <c r="K18" s="5" t="s">
        <v>635</v>
      </c>
      <c r="L18" s="4">
        <v>1967</v>
      </c>
      <c r="M18" s="4">
        <v>1967</v>
      </c>
      <c r="N18" s="4" t="s">
        <v>328</v>
      </c>
      <c r="O18" s="4" t="s">
        <v>329</v>
      </c>
      <c r="P18" s="4">
        <v>5</v>
      </c>
      <c r="Q18" s="4">
        <v>5</v>
      </c>
      <c r="R18" s="4">
        <v>4</v>
      </c>
      <c r="S18" s="4">
        <v>0</v>
      </c>
      <c r="T18" s="4">
        <v>56</v>
      </c>
      <c r="U18" s="4">
        <v>56</v>
      </c>
      <c r="V18" s="4">
        <v>0</v>
      </c>
      <c r="W18" s="31">
        <f t="shared" si="0"/>
        <v>4445.5999999999995</v>
      </c>
      <c r="X18" s="6">
        <v>2689.6</v>
      </c>
      <c r="Y18" s="7">
        <v>1459.1</v>
      </c>
      <c r="Z18" s="8">
        <v>296.89999999999998</v>
      </c>
      <c r="AA18" s="4" t="s">
        <v>636</v>
      </c>
      <c r="AB18" s="9">
        <v>1970</v>
      </c>
      <c r="AC18" s="9">
        <v>0</v>
      </c>
      <c r="AD18" s="4" t="s">
        <v>330</v>
      </c>
      <c r="AE18" s="1" t="s">
        <v>330</v>
      </c>
      <c r="AF18" s="4" t="s">
        <v>328</v>
      </c>
      <c r="AG18" s="4" t="s">
        <v>331</v>
      </c>
      <c r="AH18" s="4" t="s">
        <v>328</v>
      </c>
      <c r="AI18" s="4" t="s">
        <v>332</v>
      </c>
      <c r="AJ18" s="4" t="s">
        <v>332</v>
      </c>
      <c r="AK18" s="4" t="s">
        <v>328</v>
      </c>
      <c r="AL18" s="2">
        <f>IF(C18=[1]Лист1!$C15,1,0)</f>
        <v>1</v>
      </c>
    </row>
    <row r="19" spans="1:38" ht="15" customHeight="1" x14ac:dyDescent="0.25">
      <c r="A19" s="27">
        <v>15</v>
      </c>
      <c r="B19" s="28" t="s">
        <v>637</v>
      </c>
      <c r="C19" s="28" t="s">
        <v>638</v>
      </c>
      <c r="D19" s="37">
        <v>42736</v>
      </c>
      <c r="E19" s="4" t="s">
        <v>326</v>
      </c>
      <c r="F19" s="1">
        <v>42708</v>
      </c>
      <c r="G19" s="4">
        <v>2</v>
      </c>
      <c r="H19" s="1">
        <v>42736</v>
      </c>
      <c r="I19" s="4" t="s">
        <v>639</v>
      </c>
      <c r="J19" s="4" t="s">
        <v>327</v>
      </c>
      <c r="K19" s="5" t="s">
        <v>640</v>
      </c>
      <c r="L19" s="4">
        <v>1975</v>
      </c>
      <c r="M19" s="4">
        <v>1975</v>
      </c>
      <c r="N19" s="4" t="s">
        <v>328</v>
      </c>
      <c r="O19" s="4" t="s">
        <v>329</v>
      </c>
      <c r="P19" s="4">
        <v>5</v>
      </c>
      <c r="Q19" s="4">
        <v>5</v>
      </c>
      <c r="R19" s="4">
        <v>4</v>
      </c>
      <c r="S19" s="4">
        <v>0</v>
      </c>
      <c r="T19" s="4">
        <v>69</v>
      </c>
      <c r="U19" s="4">
        <v>69</v>
      </c>
      <c r="V19" s="4">
        <v>0</v>
      </c>
      <c r="W19" s="31">
        <f t="shared" si="0"/>
        <v>4676.8</v>
      </c>
      <c r="X19" s="6">
        <v>3270</v>
      </c>
      <c r="Y19" s="7">
        <v>441.1</v>
      </c>
      <c r="Z19" s="8">
        <v>965.7</v>
      </c>
      <c r="AA19" s="4" t="s">
        <v>641</v>
      </c>
      <c r="AB19" s="9">
        <v>3035</v>
      </c>
      <c r="AC19" s="9">
        <v>0</v>
      </c>
      <c r="AD19" s="4" t="s">
        <v>330</v>
      </c>
      <c r="AE19" s="1" t="s">
        <v>330</v>
      </c>
      <c r="AF19" s="4" t="s">
        <v>328</v>
      </c>
      <c r="AG19" s="4" t="s">
        <v>331</v>
      </c>
      <c r="AH19" s="4" t="s">
        <v>328</v>
      </c>
      <c r="AI19" s="4" t="s">
        <v>332</v>
      </c>
      <c r="AJ19" s="4" t="s">
        <v>332</v>
      </c>
      <c r="AK19" s="4" t="s">
        <v>328</v>
      </c>
      <c r="AL19" s="2">
        <f>IF(C19=[1]Лист1!$C16,1,0)</f>
        <v>1</v>
      </c>
    </row>
    <row r="20" spans="1:38" ht="15" customHeight="1" x14ac:dyDescent="0.25">
      <c r="A20" s="27">
        <v>16</v>
      </c>
      <c r="B20" s="28" t="s">
        <v>642</v>
      </c>
      <c r="C20" s="28" t="s">
        <v>643</v>
      </c>
      <c r="D20" s="37">
        <v>42064</v>
      </c>
      <c r="E20" s="4" t="s">
        <v>326</v>
      </c>
      <c r="F20" s="1">
        <v>41997</v>
      </c>
      <c r="G20" s="4">
        <v>1</v>
      </c>
      <c r="H20" s="1">
        <v>42036</v>
      </c>
      <c r="I20" s="4" t="s">
        <v>644</v>
      </c>
      <c r="J20" s="4" t="s">
        <v>327</v>
      </c>
      <c r="K20" s="5" t="s">
        <v>645</v>
      </c>
      <c r="L20" s="4">
        <v>1968</v>
      </c>
      <c r="M20" s="4">
        <v>1968</v>
      </c>
      <c r="N20" s="4" t="s">
        <v>328</v>
      </c>
      <c r="O20" s="4" t="s">
        <v>329</v>
      </c>
      <c r="P20" s="4">
        <v>5</v>
      </c>
      <c r="Q20" s="4">
        <v>5</v>
      </c>
      <c r="R20" s="4">
        <v>6</v>
      </c>
      <c r="S20" s="4">
        <v>0</v>
      </c>
      <c r="T20" s="4">
        <v>100</v>
      </c>
      <c r="U20" s="4">
        <v>100</v>
      </c>
      <c r="V20" s="4">
        <v>0</v>
      </c>
      <c r="W20" s="31">
        <f t="shared" si="0"/>
        <v>5891</v>
      </c>
      <c r="X20" s="6">
        <v>4531.1000000000004</v>
      </c>
      <c r="Y20" s="7">
        <v>0</v>
      </c>
      <c r="Z20" s="8">
        <v>1359.9</v>
      </c>
      <c r="AA20" s="4" t="s">
        <v>646</v>
      </c>
      <c r="AB20" s="9">
        <v>5013</v>
      </c>
      <c r="AC20" s="9">
        <v>0</v>
      </c>
      <c r="AD20" s="4" t="s">
        <v>330</v>
      </c>
      <c r="AE20" s="1" t="s">
        <v>330</v>
      </c>
      <c r="AF20" s="4" t="s">
        <v>328</v>
      </c>
      <c r="AG20" s="4" t="s">
        <v>331</v>
      </c>
      <c r="AH20" s="4" t="s">
        <v>328</v>
      </c>
      <c r="AI20" s="4" t="s">
        <v>332</v>
      </c>
      <c r="AJ20" s="4" t="s">
        <v>332</v>
      </c>
      <c r="AK20" s="4" t="s">
        <v>328</v>
      </c>
      <c r="AL20" s="2">
        <f>IF(C20=[1]Лист1!$C17,1,0)</f>
        <v>1</v>
      </c>
    </row>
    <row r="21" spans="1:38" ht="15" customHeight="1" x14ac:dyDescent="0.25">
      <c r="A21" s="27">
        <v>17</v>
      </c>
      <c r="B21" s="28" t="s">
        <v>647</v>
      </c>
      <c r="C21" s="28" t="s">
        <v>648</v>
      </c>
      <c r="D21" s="37">
        <v>42156</v>
      </c>
      <c r="E21" s="4" t="s">
        <v>326</v>
      </c>
      <c r="F21" s="1">
        <v>42140</v>
      </c>
      <c r="G21" s="4">
        <v>2</v>
      </c>
      <c r="H21" s="1">
        <v>42144</v>
      </c>
      <c r="I21" s="4" t="s">
        <v>649</v>
      </c>
      <c r="J21" s="4" t="s">
        <v>327</v>
      </c>
      <c r="K21" s="5" t="s">
        <v>650</v>
      </c>
      <c r="L21" s="4">
        <v>1972</v>
      </c>
      <c r="M21" s="4">
        <v>1972</v>
      </c>
      <c r="N21" s="4" t="s">
        <v>328</v>
      </c>
      <c r="O21" s="4" t="s">
        <v>329</v>
      </c>
      <c r="P21" s="4">
        <v>5</v>
      </c>
      <c r="Q21" s="4">
        <v>5</v>
      </c>
      <c r="R21" s="4">
        <v>4</v>
      </c>
      <c r="S21" s="4">
        <v>0</v>
      </c>
      <c r="T21" s="4">
        <v>69</v>
      </c>
      <c r="U21" s="4">
        <v>69</v>
      </c>
      <c r="V21" s="4">
        <v>0</v>
      </c>
      <c r="W21" s="31">
        <f t="shared" si="0"/>
        <v>4431.2</v>
      </c>
      <c r="X21" s="6">
        <v>3387.2</v>
      </c>
      <c r="Y21" s="7">
        <v>0</v>
      </c>
      <c r="Z21" s="8">
        <v>1044</v>
      </c>
      <c r="AA21" s="4" t="s">
        <v>651</v>
      </c>
      <c r="AB21" s="9">
        <v>2140</v>
      </c>
      <c r="AC21" s="9">
        <v>0</v>
      </c>
      <c r="AD21" s="4" t="s">
        <v>330</v>
      </c>
      <c r="AE21" s="1" t="s">
        <v>330</v>
      </c>
      <c r="AF21" s="4" t="s">
        <v>328</v>
      </c>
      <c r="AG21" s="4" t="s">
        <v>331</v>
      </c>
      <c r="AH21" s="4" t="s">
        <v>328</v>
      </c>
      <c r="AI21" s="4" t="s">
        <v>332</v>
      </c>
      <c r="AJ21" s="4" t="s">
        <v>332</v>
      </c>
      <c r="AK21" s="4" t="s">
        <v>328</v>
      </c>
      <c r="AL21" s="2">
        <f>IF(C21=[1]Лист1!$C18,1,0)</f>
        <v>1</v>
      </c>
    </row>
    <row r="22" spans="1:38" ht="15" customHeight="1" x14ac:dyDescent="0.25">
      <c r="A22" s="27">
        <v>18</v>
      </c>
      <c r="B22" s="28" t="s">
        <v>652</v>
      </c>
      <c r="C22" s="28" t="s">
        <v>653</v>
      </c>
      <c r="D22" s="37">
        <v>42736</v>
      </c>
      <c r="E22" s="4" t="s">
        <v>326</v>
      </c>
      <c r="F22" s="1">
        <v>42724</v>
      </c>
      <c r="G22" s="4">
        <v>2</v>
      </c>
      <c r="H22" s="1">
        <v>42736</v>
      </c>
      <c r="I22" s="4" t="s">
        <v>654</v>
      </c>
      <c r="J22" s="4" t="s">
        <v>327</v>
      </c>
      <c r="K22" s="5" t="s">
        <v>655</v>
      </c>
      <c r="L22" s="4">
        <v>1968</v>
      </c>
      <c r="M22" s="4">
        <v>1968</v>
      </c>
      <c r="N22" s="4" t="s">
        <v>328</v>
      </c>
      <c r="O22" s="4" t="s">
        <v>329</v>
      </c>
      <c r="P22" s="4">
        <v>5</v>
      </c>
      <c r="Q22" s="4">
        <v>5</v>
      </c>
      <c r="R22" s="4">
        <v>6</v>
      </c>
      <c r="S22" s="4">
        <v>0</v>
      </c>
      <c r="T22" s="4">
        <v>100</v>
      </c>
      <c r="U22" s="4">
        <v>100</v>
      </c>
      <c r="V22" s="4">
        <v>0</v>
      </c>
      <c r="W22" s="31">
        <f t="shared" si="0"/>
        <v>5921.3</v>
      </c>
      <c r="X22" s="6">
        <v>4496.3</v>
      </c>
      <c r="Y22" s="7">
        <v>0</v>
      </c>
      <c r="Z22" s="8">
        <v>1425</v>
      </c>
      <c r="AA22" s="4" t="s">
        <v>656</v>
      </c>
      <c r="AB22" s="9">
        <v>4758</v>
      </c>
      <c r="AC22" s="9">
        <v>0</v>
      </c>
      <c r="AD22" s="4" t="s">
        <v>330</v>
      </c>
      <c r="AE22" s="1" t="s">
        <v>330</v>
      </c>
      <c r="AF22" s="4" t="s">
        <v>328</v>
      </c>
      <c r="AG22" s="4" t="s">
        <v>331</v>
      </c>
      <c r="AH22" s="4" t="s">
        <v>328</v>
      </c>
      <c r="AI22" s="4" t="s">
        <v>332</v>
      </c>
      <c r="AJ22" s="4" t="s">
        <v>332</v>
      </c>
      <c r="AK22" s="4" t="s">
        <v>328</v>
      </c>
      <c r="AL22" s="2">
        <f>IF(C22=[1]Лист1!$C19,1,0)</f>
        <v>1</v>
      </c>
    </row>
    <row r="23" spans="1:38" ht="15" customHeight="1" x14ac:dyDescent="0.25">
      <c r="A23" s="27">
        <v>19</v>
      </c>
      <c r="B23" s="28" t="s">
        <v>657</v>
      </c>
      <c r="C23" s="28" t="s">
        <v>658</v>
      </c>
      <c r="D23" s="37">
        <v>42064</v>
      </c>
      <c r="E23" s="4" t="s">
        <v>326</v>
      </c>
      <c r="F23" s="1">
        <v>41998</v>
      </c>
      <c r="G23" s="4">
        <v>1</v>
      </c>
      <c r="H23" s="1">
        <v>42036</v>
      </c>
      <c r="I23" s="4" t="s">
        <v>659</v>
      </c>
      <c r="J23" s="4" t="s">
        <v>327</v>
      </c>
      <c r="K23" s="5" t="s">
        <v>660</v>
      </c>
      <c r="L23" s="4">
        <v>1974</v>
      </c>
      <c r="M23" s="4">
        <v>1974</v>
      </c>
      <c r="N23" s="4" t="s">
        <v>328</v>
      </c>
      <c r="O23" s="4" t="s">
        <v>329</v>
      </c>
      <c r="P23" s="4">
        <v>5</v>
      </c>
      <c r="Q23" s="4">
        <v>5</v>
      </c>
      <c r="R23" s="4">
        <v>6</v>
      </c>
      <c r="S23" s="4">
        <v>0</v>
      </c>
      <c r="T23" s="4">
        <v>100</v>
      </c>
      <c r="U23" s="4">
        <v>100</v>
      </c>
      <c r="V23" s="4">
        <v>0</v>
      </c>
      <c r="W23" s="31">
        <f t="shared" si="0"/>
        <v>6267.8899999999994</v>
      </c>
      <c r="X23" s="6">
        <v>4537.7</v>
      </c>
      <c r="Y23" s="7">
        <v>0</v>
      </c>
      <c r="Z23" s="8">
        <v>1730.19</v>
      </c>
      <c r="AA23" s="4" t="s">
        <v>661</v>
      </c>
      <c r="AB23" s="9">
        <v>5793</v>
      </c>
      <c r="AC23" s="9">
        <v>0</v>
      </c>
      <c r="AD23" s="4" t="s">
        <v>330</v>
      </c>
      <c r="AE23" s="1" t="s">
        <v>330</v>
      </c>
      <c r="AF23" s="4" t="s">
        <v>328</v>
      </c>
      <c r="AG23" s="4" t="s">
        <v>331</v>
      </c>
      <c r="AH23" s="4" t="s">
        <v>328</v>
      </c>
      <c r="AI23" s="4" t="s">
        <v>332</v>
      </c>
      <c r="AJ23" s="4" t="s">
        <v>332</v>
      </c>
      <c r="AK23" s="4" t="s">
        <v>328</v>
      </c>
      <c r="AL23" s="2">
        <f>IF(C23=[1]Лист1!$C20,1,0)</f>
        <v>1</v>
      </c>
    </row>
    <row r="24" spans="1:38" ht="15" customHeight="1" x14ac:dyDescent="0.25">
      <c r="A24" s="27">
        <v>20</v>
      </c>
      <c r="B24" s="28" t="s">
        <v>662</v>
      </c>
      <c r="C24" s="28" t="s">
        <v>663</v>
      </c>
      <c r="D24" s="37">
        <v>42736</v>
      </c>
      <c r="E24" s="4" t="s">
        <v>326</v>
      </c>
      <c r="F24" s="1">
        <v>42724</v>
      </c>
      <c r="G24" s="4">
        <v>2</v>
      </c>
      <c r="H24" s="1">
        <v>42736</v>
      </c>
      <c r="I24" s="4" t="s">
        <v>664</v>
      </c>
      <c r="J24" s="4" t="s">
        <v>327</v>
      </c>
      <c r="K24" s="5" t="s">
        <v>665</v>
      </c>
      <c r="L24" s="4">
        <v>1960</v>
      </c>
      <c r="M24" s="4">
        <v>1960</v>
      </c>
      <c r="N24" s="4" t="s">
        <v>328</v>
      </c>
      <c r="O24" s="4" t="s">
        <v>329</v>
      </c>
      <c r="P24" s="4">
        <v>2</v>
      </c>
      <c r="Q24" s="4">
        <v>2</v>
      </c>
      <c r="R24" s="4">
        <v>4</v>
      </c>
      <c r="S24" s="4">
        <v>0</v>
      </c>
      <c r="T24" s="4">
        <v>12</v>
      </c>
      <c r="U24" s="4">
        <v>12</v>
      </c>
      <c r="V24" s="4">
        <v>0</v>
      </c>
      <c r="W24" s="31">
        <f t="shared" si="0"/>
        <v>4006.5699999999997</v>
      </c>
      <c r="X24" s="6">
        <v>3118.77</v>
      </c>
      <c r="Y24" s="7">
        <v>0</v>
      </c>
      <c r="Z24" s="8">
        <v>887.8</v>
      </c>
      <c r="AA24" s="4" t="s">
        <v>666</v>
      </c>
      <c r="AB24" s="9">
        <v>2912</v>
      </c>
      <c r="AC24" s="9">
        <v>0</v>
      </c>
      <c r="AD24" s="4" t="s">
        <v>330</v>
      </c>
      <c r="AE24" s="1" t="s">
        <v>330</v>
      </c>
      <c r="AF24" s="4" t="s">
        <v>328</v>
      </c>
      <c r="AG24" s="4" t="s">
        <v>331</v>
      </c>
      <c r="AH24" s="4" t="s">
        <v>328</v>
      </c>
      <c r="AI24" s="4" t="s">
        <v>332</v>
      </c>
      <c r="AJ24" s="4" t="s">
        <v>332</v>
      </c>
      <c r="AK24" s="4" t="s">
        <v>328</v>
      </c>
      <c r="AL24" s="2">
        <f>IF(C24=[1]Лист1!$C21,1,0)</f>
        <v>1</v>
      </c>
    </row>
    <row r="25" spans="1:38" ht="15" customHeight="1" x14ac:dyDescent="0.25">
      <c r="A25" s="27">
        <v>21</v>
      </c>
      <c r="B25" s="28" t="s">
        <v>667</v>
      </c>
      <c r="C25" s="28" t="s">
        <v>668</v>
      </c>
      <c r="D25" s="37">
        <v>42736</v>
      </c>
      <c r="E25" s="4" t="s">
        <v>326</v>
      </c>
      <c r="F25" s="1">
        <v>42709</v>
      </c>
      <c r="G25" s="4">
        <v>2</v>
      </c>
      <c r="H25" s="1">
        <v>42736</v>
      </c>
      <c r="I25" s="4" t="s">
        <v>669</v>
      </c>
      <c r="J25" s="4" t="s">
        <v>327</v>
      </c>
      <c r="K25" s="5" t="s">
        <v>670</v>
      </c>
      <c r="L25" s="4">
        <v>1969</v>
      </c>
      <c r="M25" s="4">
        <v>1969</v>
      </c>
      <c r="N25" s="4" t="s">
        <v>328</v>
      </c>
      <c r="O25" s="4" t="s">
        <v>329</v>
      </c>
      <c r="P25" s="4">
        <v>5</v>
      </c>
      <c r="Q25" s="4">
        <v>5</v>
      </c>
      <c r="R25" s="4">
        <v>4</v>
      </c>
      <c r="S25" s="4">
        <v>0</v>
      </c>
      <c r="T25" s="4">
        <v>58</v>
      </c>
      <c r="U25" s="4">
        <v>58</v>
      </c>
      <c r="V25" s="4">
        <v>0</v>
      </c>
      <c r="W25" s="31">
        <f t="shared" si="0"/>
        <v>4452.3999999999996</v>
      </c>
      <c r="X25" s="6">
        <v>2812.5</v>
      </c>
      <c r="Y25" s="7">
        <v>646.9</v>
      </c>
      <c r="Z25" s="8">
        <v>993</v>
      </c>
      <c r="AA25" s="4" t="s">
        <v>671</v>
      </c>
      <c r="AB25" s="9">
        <v>4086</v>
      </c>
      <c r="AC25" s="9">
        <v>0</v>
      </c>
      <c r="AD25" s="4" t="s">
        <v>330</v>
      </c>
      <c r="AE25" s="1" t="s">
        <v>330</v>
      </c>
      <c r="AF25" s="4" t="s">
        <v>328</v>
      </c>
      <c r="AG25" s="4" t="s">
        <v>331</v>
      </c>
      <c r="AH25" s="4" t="s">
        <v>328</v>
      </c>
      <c r="AI25" s="4" t="s">
        <v>332</v>
      </c>
      <c r="AJ25" s="4" t="s">
        <v>332</v>
      </c>
      <c r="AK25" s="4" t="s">
        <v>328</v>
      </c>
      <c r="AL25" s="2">
        <f>IF(C25=[1]Лист1!$C22,1,0)</f>
        <v>1</v>
      </c>
    </row>
    <row r="26" spans="1:38" ht="15" customHeight="1" x14ac:dyDescent="0.25">
      <c r="A26" s="27">
        <v>22</v>
      </c>
      <c r="B26" s="28" t="s">
        <v>672</v>
      </c>
      <c r="C26" s="28" t="s">
        <v>673</v>
      </c>
      <c r="D26" s="37">
        <v>42736</v>
      </c>
      <c r="E26" s="4" t="s">
        <v>326</v>
      </c>
      <c r="F26" s="1">
        <v>42724</v>
      </c>
      <c r="G26" s="4">
        <v>2</v>
      </c>
      <c r="H26" s="1">
        <v>42736</v>
      </c>
      <c r="I26" s="4" t="s">
        <v>674</v>
      </c>
      <c r="J26" s="4" t="s">
        <v>327</v>
      </c>
      <c r="K26" s="5" t="s">
        <v>675</v>
      </c>
      <c r="L26" s="4">
        <v>1970</v>
      </c>
      <c r="M26" s="4">
        <v>1970</v>
      </c>
      <c r="N26" s="4" t="s">
        <v>328</v>
      </c>
      <c r="O26" s="4" t="s">
        <v>329</v>
      </c>
      <c r="P26" s="4">
        <v>5</v>
      </c>
      <c r="Q26" s="4">
        <v>5</v>
      </c>
      <c r="R26" s="4">
        <v>6</v>
      </c>
      <c r="S26" s="4">
        <v>0</v>
      </c>
      <c r="T26" s="4">
        <v>100</v>
      </c>
      <c r="U26" s="4">
        <v>100</v>
      </c>
      <c r="V26" s="4">
        <v>0</v>
      </c>
      <c r="W26" s="31">
        <f t="shared" si="0"/>
        <v>6108.4</v>
      </c>
      <c r="X26" s="6">
        <v>4534.5</v>
      </c>
      <c r="Y26" s="7">
        <v>0</v>
      </c>
      <c r="Z26" s="8">
        <v>1573.9</v>
      </c>
      <c r="AA26" s="4" t="s">
        <v>676</v>
      </c>
      <c r="AB26" s="9">
        <v>4901</v>
      </c>
      <c r="AC26" s="9">
        <v>0</v>
      </c>
      <c r="AD26" s="4" t="s">
        <v>330</v>
      </c>
      <c r="AE26" s="1" t="s">
        <v>330</v>
      </c>
      <c r="AF26" s="4" t="s">
        <v>328</v>
      </c>
      <c r="AG26" s="4" t="s">
        <v>331</v>
      </c>
      <c r="AH26" s="4" t="s">
        <v>328</v>
      </c>
      <c r="AI26" s="4" t="s">
        <v>332</v>
      </c>
      <c r="AJ26" s="4" t="s">
        <v>332</v>
      </c>
      <c r="AK26" s="4" t="s">
        <v>328</v>
      </c>
      <c r="AL26" s="2">
        <f>IF(C26=[1]Лист1!$C23,1,0)</f>
        <v>1</v>
      </c>
    </row>
    <row r="27" spans="1:38" ht="15" customHeight="1" x14ac:dyDescent="0.25">
      <c r="A27" s="27">
        <v>23</v>
      </c>
      <c r="B27" s="28" t="s">
        <v>677</v>
      </c>
      <c r="C27" s="28" t="s">
        <v>678</v>
      </c>
      <c r="D27" s="37">
        <v>42736</v>
      </c>
      <c r="E27" s="4" t="s">
        <v>326</v>
      </c>
      <c r="F27" s="1">
        <v>42724</v>
      </c>
      <c r="G27" s="4">
        <v>2</v>
      </c>
      <c r="H27" s="1">
        <v>42736</v>
      </c>
      <c r="I27" s="4" t="s">
        <v>679</v>
      </c>
      <c r="J27" s="4" t="s">
        <v>327</v>
      </c>
      <c r="K27" s="5" t="s">
        <v>680</v>
      </c>
      <c r="L27" s="4">
        <v>1970</v>
      </c>
      <c r="M27" s="4">
        <v>1970</v>
      </c>
      <c r="N27" s="4" t="s">
        <v>328</v>
      </c>
      <c r="O27" s="4" t="s">
        <v>329</v>
      </c>
      <c r="P27" s="4">
        <v>5</v>
      </c>
      <c r="Q27" s="4">
        <v>5</v>
      </c>
      <c r="R27" s="4">
        <v>6</v>
      </c>
      <c r="S27" s="4">
        <v>0</v>
      </c>
      <c r="T27" s="4">
        <v>99</v>
      </c>
      <c r="U27" s="4">
        <v>99</v>
      </c>
      <c r="V27" s="4">
        <v>0</v>
      </c>
      <c r="W27" s="31">
        <f t="shared" si="0"/>
        <v>5910.1</v>
      </c>
      <c r="X27" s="6">
        <v>4545.1000000000004</v>
      </c>
      <c r="Y27" s="7">
        <v>0</v>
      </c>
      <c r="Z27" s="8">
        <v>1365</v>
      </c>
      <c r="AA27" s="4" t="s">
        <v>681</v>
      </c>
      <c r="AB27" s="9">
        <v>4233</v>
      </c>
      <c r="AC27" s="9">
        <v>0</v>
      </c>
      <c r="AD27" s="4" t="s">
        <v>330</v>
      </c>
      <c r="AE27" s="1" t="s">
        <v>330</v>
      </c>
      <c r="AF27" s="4" t="s">
        <v>328</v>
      </c>
      <c r="AG27" s="4" t="s">
        <v>331</v>
      </c>
      <c r="AH27" s="4" t="s">
        <v>328</v>
      </c>
      <c r="AI27" s="4" t="s">
        <v>332</v>
      </c>
      <c r="AJ27" s="4" t="s">
        <v>332</v>
      </c>
      <c r="AK27" s="4" t="s">
        <v>328</v>
      </c>
      <c r="AL27" s="2">
        <f>IF(C27=[1]Лист1!$C24,1,0)</f>
        <v>1</v>
      </c>
    </row>
    <row r="28" spans="1:38" ht="15" customHeight="1" x14ac:dyDescent="0.25">
      <c r="A28" s="27">
        <v>24</v>
      </c>
      <c r="B28" s="28" t="s">
        <v>682</v>
      </c>
      <c r="C28" s="28" t="s">
        <v>683</v>
      </c>
      <c r="D28" s="37">
        <v>42156</v>
      </c>
      <c r="E28" s="4" t="s">
        <v>326</v>
      </c>
      <c r="F28" s="1">
        <v>42124</v>
      </c>
      <c r="G28" s="4">
        <v>2</v>
      </c>
      <c r="H28" s="1">
        <v>42143</v>
      </c>
      <c r="I28" s="4" t="s">
        <v>684</v>
      </c>
      <c r="J28" s="4" t="s">
        <v>327</v>
      </c>
      <c r="K28" s="5" t="s">
        <v>685</v>
      </c>
      <c r="L28" s="4">
        <v>1960</v>
      </c>
      <c r="M28" s="4">
        <v>1960</v>
      </c>
      <c r="N28" s="4" t="s">
        <v>328</v>
      </c>
      <c r="O28" s="4" t="s">
        <v>329</v>
      </c>
      <c r="P28" s="4">
        <v>3</v>
      </c>
      <c r="Q28" s="4">
        <v>3</v>
      </c>
      <c r="R28" s="4">
        <v>2</v>
      </c>
      <c r="S28" s="4">
        <v>0</v>
      </c>
      <c r="T28" s="4">
        <v>24</v>
      </c>
      <c r="U28" s="4">
        <v>24</v>
      </c>
      <c r="V28" s="4">
        <v>0</v>
      </c>
      <c r="W28" s="31">
        <f t="shared" si="0"/>
        <v>1010.47</v>
      </c>
      <c r="X28" s="6">
        <v>880.67</v>
      </c>
      <c r="Y28" s="7">
        <v>38.1</v>
      </c>
      <c r="Z28" s="8">
        <v>91.7</v>
      </c>
      <c r="AA28" s="4" t="s">
        <v>686</v>
      </c>
      <c r="AB28" s="9">
        <v>1920</v>
      </c>
      <c r="AC28" s="9">
        <v>0</v>
      </c>
      <c r="AD28" s="4" t="s">
        <v>330</v>
      </c>
      <c r="AE28" s="1" t="s">
        <v>330</v>
      </c>
      <c r="AF28" s="4" t="s">
        <v>328</v>
      </c>
      <c r="AG28" s="4" t="s">
        <v>331</v>
      </c>
      <c r="AH28" s="4" t="s">
        <v>328</v>
      </c>
      <c r="AI28" s="4" t="s">
        <v>332</v>
      </c>
      <c r="AJ28" s="4" t="s">
        <v>332</v>
      </c>
      <c r="AK28" s="4" t="s">
        <v>328</v>
      </c>
      <c r="AL28" s="2">
        <f>IF(C28=[1]Лист1!$C25,1,0)</f>
        <v>1</v>
      </c>
    </row>
    <row r="29" spans="1:38" ht="15" customHeight="1" x14ac:dyDescent="0.25">
      <c r="A29" s="27">
        <v>25</v>
      </c>
      <c r="B29" s="28" t="s">
        <v>687</v>
      </c>
      <c r="C29" s="28" t="s">
        <v>688</v>
      </c>
      <c r="D29" s="37">
        <v>42156</v>
      </c>
      <c r="E29" s="4" t="s">
        <v>326</v>
      </c>
      <c r="F29" s="1">
        <v>42124</v>
      </c>
      <c r="G29" s="4">
        <v>2</v>
      </c>
      <c r="H29" s="1">
        <v>42143</v>
      </c>
      <c r="I29" s="4" t="s">
        <v>689</v>
      </c>
      <c r="J29" s="4" t="s">
        <v>327</v>
      </c>
      <c r="K29" s="5" t="s">
        <v>690</v>
      </c>
      <c r="L29" s="4">
        <v>1959</v>
      </c>
      <c r="M29" s="4">
        <v>1959</v>
      </c>
      <c r="N29" s="4" t="s">
        <v>328</v>
      </c>
      <c r="O29" s="4" t="s">
        <v>329</v>
      </c>
      <c r="P29" s="4">
        <v>3</v>
      </c>
      <c r="Q29" s="4">
        <v>3</v>
      </c>
      <c r="R29" s="4">
        <v>3</v>
      </c>
      <c r="S29" s="4">
        <v>0</v>
      </c>
      <c r="T29" s="4">
        <v>33</v>
      </c>
      <c r="U29" s="4">
        <v>33</v>
      </c>
      <c r="V29" s="4">
        <v>0</v>
      </c>
      <c r="W29" s="31">
        <f t="shared" si="0"/>
        <v>1229.5999999999999</v>
      </c>
      <c r="X29" s="6">
        <v>1079.8</v>
      </c>
      <c r="Y29" s="7">
        <v>0</v>
      </c>
      <c r="Z29" s="8">
        <v>149.80000000000001</v>
      </c>
      <c r="AA29" s="4" t="s">
        <v>691</v>
      </c>
      <c r="AB29" s="9">
        <v>1276</v>
      </c>
      <c r="AC29" s="9">
        <v>0</v>
      </c>
      <c r="AD29" s="4" t="s">
        <v>330</v>
      </c>
      <c r="AE29" s="1" t="s">
        <v>330</v>
      </c>
      <c r="AF29" s="4" t="s">
        <v>328</v>
      </c>
      <c r="AG29" s="4" t="s">
        <v>331</v>
      </c>
      <c r="AH29" s="4" t="s">
        <v>328</v>
      </c>
      <c r="AI29" s="4" t="s">
        <v>332</v>
      </c>
      <c r="AJ29" s="4" t="s">
        <v>332</v>
      </c>
      <c r="AK29" s="4" t="s">
        <v>328</v>
      </c>
      <c r="AL29" s="2">
        <f>IF(C29=[1]Лист1!$C26,1,0)</f>
        <v>1</v>
      </c>
    </row>
    <row r="30" spans="1:38" ht="15" customHeight="1" x14ac:dyDescent="0.25">
      <c r="A30" s="27">
        <v>26</v>
      </c>
      <c r="B30" s="28" t="s">
        <v>692</v>
      </c>
      <c r="C30" s="28" t="s">
        <v>693</v>
      </c>
      <c r="D30" s="37">
        <v>42795</v>
      </c>
      <c r="E30" s="4" t="s">
        <v>326</v>
      </c>
      <c r="F30" s="1">
        <v>42795</v>
      </c>
      <c r="G30" s="4">
        <v>2</v>
      </c>
      <c r="H30" s="1">
        <v>42795</v>
      </c>
      <c r="I30" s="4" t="s">
        <v>694</v>
      </c>
      <c r="J30" s="4" t="s">
        <v>327</v>
      </c>
      <c r="K30" s="5" t="s">
        <v>695</v>
      </c>
      <c r="L30" s="4">
        <v>1971</v>
      </c>
      <c r="M30" s="4">
        <v>1974</v>
      </c>
      <c r="N30" s="4" t="s">
        <v>328</v>
      </c>
      <c r="O30" s="4" t="s">
        <v>329</v>
      </c>
      <c r="P30" s="4">
        <v>5</v>
      </c>
      <c r="Q30" s="4">
        <v>5</v>
      </c>
      <c r="R30" s="4">
        <v>4</v>
      </c>
      <c r="S30" s="4">
        <v>0</v>
      </c>
      <c r="T30" s="4">
        <v>70</v>
      </c>
      <c r="U30" s="4">
        <v>70</v>
      </c>
      <c r="V30" s="4">
        <v>0</v>
      </c>
      <c r="W30" s="31">
        <f t="shared" si="0"/>
        <v>4143.74</v>
      </c>
      <c r="X30" s="6">
        <v>3161</v>
      </c>
      <c r="Y30" s="7">
        <v>0</v>
      </c>
      <c r="Z30" s="8">
        <v>982.74</v>
      </c>
      <c r="AA30" s="4" t="s">
        <v>696</v>
      </c>
      <c r="AB30" s="9">
        <v>3127</v>
      </c>
      <c r="AC30" s="9">
        <v>0</v>
      </c>
      <c r="AD30" s="4" t="s">
        <v>330</v>
      </c>
      <c r="AE30" s="1" t="s">
        <v>330</v>
      </c>
      <c r="AF30" s="4" t="s">
        <v>328</v>
      </c>
      <c r="AG30" s="4" t="s">
        <v>331</v>
      </c>
      <c r="AH30" s="4" t="s">
        <v>328</v>
      </c>
      <c r="AI30" s="4" t="s">
        <v>332</v>
      </c>
      <c r="AJ30" s="4" t="s">
        <v>332</v>
      </c>
      <c r="AK30" s="4" t="s">
        <v>328</v>
      </c>
      <c r="AL30" s="2">
        <f>IF(C30=[1]Лист1!$C27,1,0)</f>
        <v>1</v>
      </c>
    </row>
    <row r="31" spans="1:38" ht="15" customHeight="1" x14ac:dyDescent="0.25">
      <c r="A31" s="27">
        <v>27</v>
      </c>
      <c r="B31" s="28" t="s">
        <v>697</v>
      </c>
      <c r="C31" s="28" t="s">
        <v>698</v>
      </c>
      <c r="D31" s="37">
        <v>42156</v>
      </c>
      <c r="E31" s="4" t="s">
        <v>326</v>
      </c>
      <c r="F31" s="1">
        <v>42124</v>
      </c>
      <c r="G31" s="4">
        <v>2</v>
      </c>
      <c r="H31" s="1">
        <v>42143</v>
      </c>
      <c r="I31" s="4" t="s">
        <v>699</v>
      </c>
      <c r="J31" s="4" t="s">
        <v>327</v>
      </c>
      <c r="K31" s="5" t="s">
        <v>700</v>
      </c>
      <c r="L31" s="4">
        <v>1961</v>
      </c>
      <c r="M31" s="4">
        <v>1961</v>
      </c>
      <c r="N31" s="4" t="s">
        <v>328</v>
      </c>
      <c r="O31" s="4" t="s">
        <v>329</v>
      </c>
      <c r="P31" s="4">
        <v>3</v>
      </c>
      <c r="Q31" s="4">
        <v>3</v>
      </c>
      <c r="R31" s="4">
        <v>3</v>
      </c>
      <c r="S31" s="4">
        <v>0</v>
      </c>
      <c r="T31" s="4">
        <v>36</v>
      </c>
      <c r="U31" s="4">
        <v>36</v>
      </c>
      <c r="V31" s="4">
        <v>0</v>
      </c>
      <c r="W31" s="31">
        <f t="shared" si="0"/>
        <v>1215.7</v>
      </c>
      <c r="X31" s="6">
        <v>1045.0999999999999</v>
      </c>
      <c r="Y31" s="7">
        <v>30.7</v>
      </c>
      <c r="Z31" s="8">
        <v>139.9</v>
      </c>
      <c r="AA31" s="4" t="s">
        <v>701</v>
      </c>
      <c r="AB31" s="9">
        <v>1316</v>
      </c>
      <c r="AC31" s="9">
        <v>0</v>
      </c>
      <c r="AD31" s="4" t="s">
        <v>330</v>
      </c>
      <c r="AE31" s="1" t="s">
        <v>330</v>
      </c>
      <c r="AF31" s="4" t="s">
        <v>328</v>
      </c>
      <c r="AG31" s="4" t="s">
        <v>331</v>
      </c>
      <c r="AH31" s="4" t="s">
        <v>328</v>
      </c>
      <c r="AI31" s="4" t="s">
        <v>332</v>
      </c>
      <c r="AJ31" s="4" t="s">
        <v>332</v>
      </c>
      <c r="AK31" s="4" t="s">
        <v>328</v>
      </c>
      <c r="AL31" s="2">
        <f>IF(C31=[1]Лист1!$C28,1,0)</f>
        <v>1</v>
      </c>
    </row>
    <row r="32" spans="1:38" ht="15" customHeight="1" x14ac:dyDescent="0.25">
      <c r="A32" s="27">
        <v>28</v>
      </c>
      <c r="B32" s="28" t="s">
        <v>702</v>
      </c>
      <c r="C32" s="28" t="s">
        <v>703</v>
      </c>
      <c r="D32" s="37">
        <v>42736</v>
      </c>
      <c r="E32" s="4" t="s">
        <v>326</v>
      </c>
      <c r="F32" s="1">
        <v>42709</v>
      </c>
      <c r="G32" s="4">
        <v>2</v>
      </c>
      <c r="H32" s="1">
        <v>42736</v>
      </c>
      <c r="I32" s="4" t="s">
        <v>704</v>
      </c>
      <c r="J32" s="4" t="s">
        <v>327</v>
      </c>
      <c r="K32" s="5" t="s">
        <v>705</v>
      </c>
      <c r="L32" s="4">
        <v>1975</v>
      </c>
      <c r="M32" s="4">
        <v>1975</v>
      </c>
      <c r="N32" s="4" t="s">
        <v>328</v>
      </c>
      <c r="O32" s="4" t="s">
        <v>329</v>
      </c>
      <c r="P32" s="4">
        <v>5</v>
      </c>
      <c r="Q32" s="4">
        <v>5</v>
      </c>
      <c r="R32" s="4">
        <v>4</v>
      </c>
      <c r="S32" s="4">
        <v>0</v>
      </c>
      <c r="T32" s="4">
        <v>70</v>
      </c>
      <c r="U32" s="4">
        <v>70</v>
      </c>
      <c r="V32" s="4">
        <v>0</v>
      </c>
      <c r="W32" s="31">
        <f t="shared" si="0"/>
        <v>4194.3</v>
      </c>
      <c r="X32" s="6">
        <v>3179.7</v>
      </c>
      <c r="Y32" s="7">
        <v>0</v>
      </c>
      <c r="Z32" s="8">
        <v>1014.6</v>
      </c>
      <c r="AA32" s="4" t="s">
        <v>706</v>
      </c>
      <c r="AB32" s="9">
        <v>4856</v>
      </c>
      <c r="AC32" s="9">
        <v>0</v>
      </c>
      <c r="AD32" s="4" t="s">
        <v>330</v>
      </c>
      <c r="AE32" s="1" t="s">
        <v>330</v>
      </c>
      <c r="AF32" s="4" t="s">
        <v>328</v>
      </c>
      <c r="AG32" s="4" t="s">
        <v>331</v>
      </c>
      <c r="AH32" s="4" t="s">
        <v>328</v>
      </c>
      <c r="AI32" s="4" t="s">
        <v>332</v>
      </c>
      <c r="AJ32" s="4" t="s">
        <v>332</v>
      </c>
      <c r="AK32" s="4" t="s">
        <v>328</v>
      </c>
      <c r="AL32" s="2">
        <f>IF(C32=[1]Лист1!$C29,1,0)</f>
        <v>1</v>
      </c>
    </row>
    <row r="33" spans="1:38" ht="15" customHeight="1" x14ac:dyDescent="0.25">
      <c r="A33" s="27">
        <v>29</v>
      </c>
      <c r="B33" s="28" t="s">
        <v>447</v>
      </c>
      <c r="C33" s="28" t="s">
        <v>501</v>
      </c>
      <c r="D33" s="37">
        <v>42736</v>
      </c>
      <c r="E33" s="4" t="s">
        <v>326</v>
      </c>
      <c r="F33" s="1">
        <v>42724</v>
      </c>
      <c r="G33" s="4">
        <v>2</v>
      </c>
      <c r="H33" s="1">
        <v>42736</v>
      </c>
      <c r="I33" s="4" t="s">
        <v>482</v>
      </c>
      <c r="J33" s="4" t="s">
        <v>327</v>
      </c>
      <c r="K33" s="5" t="s">
        <v>448</v>
      </c>
      <c r="L33" s="4">
        <v>1978</v>
      </c>
      <c r="M33" s="4">
        <v>1978</v>
      </c>
      <c r="N33" s="4" t="s">
        <v>328</v>
      </c>
      <c r="O33" s="4" t="s">
        <v>329</v>
      </c>
      <c r="P33" s="4">
        <v>5</v>
      </c>
      <c r="Q33" s="4">
        <v>5</v>
      </c>
      <c r="R33" s="4">
        <v>6</v>
      </c>
      <c r="S33" s="4">
        <v>0</v>
      </c>
      <c r="T33" s="4">
        <v>100</v>
      </c>
      <c r="U33" s="4">
        <v>100</v>
      </c>
      <c r="V33" s="4">
        <v>0</v>
      </c>
      <c r="W33" s="31">
        <f t="shared" si="0"/>
        <v>6041</v>
      </c>
      <c r="X33" s="6">
        <v>4659.7</v>
      </c>
      <c r="Y33" s="7">
        <v>0</v>
      </c>
      <c r="Z33" s="8">
        <v>1381.3</v>
      </c>
      <c r="AA33" s="4" t="s">
        <v>541</v>
      </c>
      <c r="AB33" s="9">
        <v>4075</v>
      </c>
      <c r="AC33" s="9">
        <v>0</v>
      </c>
      <c r="AD33" s="4" t="s">
        <v>330</v>
      </c>
      <c r="AE33" s="1" t="s">
        <v>330</v>
      </c>
      <c r="AF33" s="4" t="s">
        <v>328</v>
      </c>
      <c r="AG33" s="4" t="s">
        <v>331</v>
      </c>
      <c r="AH33" s="4" t="s">
        <v>328</v>
      </c>
      <c r="AI33" s="4" t="s">
        <v>332</v>
      </c>
      <c r="AJ33" s="4" t="s">
        <v>332</v>
      </c>
      <c r="AK33" s="4" t="s">
        <v>328</v>
      </c>
      <c r="AL33" s="2">
        <f>IF(C33=[1]Лист1!$C30,1,0)</f>
        <v>1</v>
      </c>
    </row>
    <row r="34" spans="1:38" ht="15" customHeight="1" x14ac:dyDescent="0.25">
      <c r="A34" s="27">
        <v>30</v>
      </c>
      <c r="B34" s="28" t="s">
        <v>449</v>
      </c>
      <c r="C34" s="28" t="s">
        <v>502</v>
      </c>
      <c r="D34" s="37">
        <v>42736</v>
      </c>
      <c r="E34" s="4" t="s">
        <v>326</v>
      </c>
      <c r="F34" s="1">
        <v>42708</v>
      </c>
      <c r="G34" s="4">
        <v>2</v>
      </c>
      <c r="H34" s="1">
        <v>42736</v>
      </c>
      <c r="I34" s="4" t="s">
        <v>483</v>
      </c>
      <c r="J34" s="4" t="s">
        <v>327</v>
      </c>
      <c r="K34" s="5" t="s">
        <v>450</v>
      </c>
      <c r="L34" s="4">
        <v>1979</v>
      </c>
      <c r="M34" s="4">
        <v>1979</v>
      </c>
      <c r="N34" s="4" t="s">
        <v>328</v>
      </c>
      <c r="O34" s="4" t="s">
        <v>329</v>
      </c>
      <c r="P34" s="4">
        <v>5</v>
      </c>
      <c r="Q34" s="4">
        <v>5</v>
      </c>
      <c r="R34" s="4">
        <v>4</v>
      </c>
      <c r="S34" s="4">
        <v>0</v>
      </c>
      <c r="T34" s="4">
        <v>68</v>
      </c>
      <c r="U34" s="4">
        <v>68</v>
      </c>
      <c r="V34" s="4">
        <v>0</v>
      </c>
      <c r="W34" s="31">
        <f t="shared" si="0"/>
        <v>4892.3999999999996</v>
      </c>
      <c r="X34" s="6">
        <v>3229.1</v>
      </c>
      <c r="Y34" s="7">
        <v>692.6</v>
      </c>
      <c r="Z34" s="8">
        <v>970.7</v>
      </c>
      <c r="AA34" s="4" t="s">
        <v>542</v>
      </c>
      <c r="AB34" s="9">
        <v>2877</v>
      </c>
      <c r="AC34" s="9">
        <v>0</v>
      </c>
      <c r="AD34" s="4" t="s">
        <v>330</v>
      </c>
      <c r="AE34" s="1" t="s">
        <v>330</v>
      </c>
      <c r="AF34" s="4" t="s">
        <v>328</v>
      </c>
      <c r="AG34" s="4" t="s">
        <v>331</v>
      </c>
      <c r="AH34" s="4" t="s">
        <v>328</v>
      </c>
      <c r="AI34" s="4" t="s">
        <v>332</v>
      </c>
      <c r="AJ34" s="4" t="s">
        <v>332</v>
      </c>
      <c r="AK34" s="4" t="s">
        <v>328</v>
      </c>
      <c r="AL34" s="2">
        <f>IF(C34=[1]Лист1!$C31,1,0)</f>
        <v>1</v>
      </c>
    </row>
    <row r="35" spans="1:38" ht="15" customHeight="1" x14ac:dyDescent="0.25">
      <c r="A35" s="27">
        <v>31</v>
      </c>
      <c r="B35" s="28" t="s">
        <v>451</v>
      </c>
      <c r="C35" s="28" t="s">
        <v>503</v>
      </c>
      <c r="D35" s="37">
        <v>42736</v>
      </c>
      <c r="E35" s="4" t="s">
        <v>326</v>
      </c>
      <c r="F35" s="1">
        <v>42724</v>
      </c>
      <c r="G35" s="4">
        <v>2</v>
      </c>
      <c r="H35" s="1">
        <v>42736</v>
      </c>
      <c r="I35" s="4" t="s">
        <v>484</v>
      </c>
      <c r="J35" s="4" t="s">
        <v>327</v>
      </c>
      <c r="K35" s="5" t="s">
        <v>452</v>
      </c>
      <c r="L35" s="4">
        <v>1978</v>
      </c>
      <c r="M35" s="4">
        <v>1978</v>
      </c>
      <c r="N35" s="4" t="s">
        <v>328</v>
      </c>
      <c r="O35" s="4" t="s">
        <v>329</v>
      </c>
      <c r="P35" s="4">
        <v>5</v>
      </c>
      <c r="Q35" s="4">
        <v>5</v>
      </c>
      <c r="R35" s="4">
        <v>4</v>
      </c>
      <c r="S35" s="4">
        <v>0</v>
      </c>
      <c r="T35" s="4">
        <v>69</v>
      </c>
      <c r="U35" s="4">
        <v>69</v>
      </c>
      <c r="V35" s="4">
        <v>0</v>
      </c>
      <c r="W35" s="31">
        <f t="shared" si="0"/>
        <v>4841.3999999999996</v>
      </c>
      <c r="X35" s="6">
        <v>3268.5</v>
      </c>
      <c r="Y35" s="7">
        <v>573</v>
      </c>
      <c r="Z35" s="8">
        <v>999.9</v>
      </c>
      <c r="AA35" s="4" t="s">
        <v>552</v>
      </c>
      <c r="AB35" s="9">
        <v>2635</v>
      </c>
      <c r="AC35" s="9">
        <v>0</v>
      </c>
      <c r="AD35" s="4" t="s">
        <v>330</v>
      </c>
      <c r="AE35" s="1" t="s">
        <v>330</v>
      </c>
      <c r="AF35" s="4" t="s">
        <v>328</v>
      </c>
      <c r="AG35" s="4" t="s">
        <v>331</v>
      </c>
      <c r="AH35" s="4" t="s">
        <v>328</v>
      </c>
      <c r="AI35" s="4" t="s">
        <v>332</v>
      </c>
      <c r="AJ35" s="4" t="s">
        <v>332</v>
      </c>
      <c r="AK35" s="4" t="s">
        <v>328</v>
      </c>
      <c r="AL35" s="2">
        <f>IF(C35=[1]Лист1!$C32,1,0)</f>
        <v>1</v>
      </c>
    </row>
    <row r="36" spans="1:38" ht="15" customHeight="1" x14ac:dyDescent="0.25">
      <c r="A36" s="27">
        <v>32</v>
      </c>
      <c r="B36" s="28" t="s">
        <v>453</v>
      </c>
      <c r="C36" s="28" t="s">
        <v>504</v>
      </c>
      <c r="D36" s="37">
        <v>42736</v>
      </c>
      <c r="E36" s="4" t="s">
        <v>326</v>
      </c>
      <c r="F36" s="1">
        <v>42724</v>
      </c>
      <c r="G36" s="4">
        <v>2</v>
      </c>
      <c r="H36" s="1">
        <v>42736</v>
      </c>
      <c r="I36" s="4" t="s">
        <v>485</v>
      </c>
      <c r="J36" s="4" t="s">
        <v>327</v>
      </c>
      <c r="K36" s="5" t="s">
        <v>454</v>
      </c>
      <c r="L36" s="4">
        <v>1977</v>
      </c>
      <c r="M36" s="4">
        <v>1977</v>
      </c>
      <c r="N36" s="4" t="s">
        <v>328</v>
      </c>
      <c r="O36" s="4" t="s">
        <v>329</v>
      </c>
      <c r="P36" s="4">
        <v>5</v>
      </c>
      <c r="Q36" s="4">
        <v>5</v>
      </c>
      <c r="R36" s="4">
        <v>8</v>
      </c>
      <c r="S36" s="4">
        <v>0</v>
      </c>
      <c r="T36" s="4">
        <v>139</v>
      </c>
      <c r="U36" s="4">
        <v>139</v>
      </c>
      <c r="V36" s="4">
        <v>0</v>
      </c>
      <c r="W36" s="31">
        <f t="shared" si="0"/>
        <v>8531.4</v>
      </c>
      <c r="X36" s="6">
        <v>6562.3</v>
      </c>
      <c r="Y36" s="7">
        <v>58.8</v>
      </c>
      <c r="Z36" s="8">
        <v>1910.3</v>
      </c>
      <c r="AA36" s="4" t="s">
        <v>560</v>
      </c>
      <c r="AB36" s="9">
        <v>4140</v>
      </c>
      <c r="AC36" s="9">
        <v>0</v>
      </c>
      <c r="AD36" s="4" t="s">
        <v>330</v>
      </c>
      <c r="AE36" s="1" t="s">
        <v>330</v>
      </c>
      <c r="AF36" s="4" t="s">
        <v>328</v>
      </c>
      <c r="AG36" s="4" t="s">
        <v>331</v>
      </c>
      <c r="AH36" s="4" t="s">
        <v>328</v>
      </c>
      <c r="AI36" s="4" t="s">
        <v>332</v>
      </c>
      <c r="AJ36" s="4" t="s">
        <v>332</v>
      </c>
      <c r="AK36" s="4" t="s">
        <v>328</v>
      </c>
      <c r="AL36" s="2">
        <f>IF(C36=[1]Лист1!$C33,1,0)</f>
        <v>1</v>
      </c>
    </row>
    <row r="37" spans="1:38" ht="15" customHeight="1" x14ac:dyDescent="0.25">
      <c r="A37" s="27">
        <v>33</v>
      </c>
      <c r="B37" s="28" t="s">
        <v>455</v>
      </c>
      <c r="C37" s="28" t="s">
        <v>505</v>
      </c>
      <c r="D37" s="37">
        <v>42736</v>
      </c>
      <c r="E37" s="4" t="s">
        <v>326</v>
      </c>
      <c r="F37" s="1">
        <v>42708</v>
      </c>
      <c r="G37" s="4">
        <v>2</v>
      </c>
      <c r="H37" s="1">
        <v>42736</v>
      </c>
      <c r="I37" s="4" t="s">
        <v>486</v>
      </c>
      <c r="J37" s="4" t="s">
        <v>327</v>
      </c>
      <c r="K37" s="5" t="s">
        <v>456</v>
      </c>
      <c r="L37" s="4">
        <v>1978</v>
      </c>
      <c r="M37" s="4">
        <v>1978</v>
      </c>
      <c r="N37" s="4" t="s">
        <v>328</v>
      </c>
      <c r="O37" s="4" t="s">
        <v>329</v>
      </c>
      <c r="P37" s="4">
        <v>5</v>
      </c>
      <c r="Q37" s="4">
        <v>5</v>
      </c>
      <c r="R37" s="4">
        <v>6</v>
      </c>
      <c r="S37" s="4">
        <v>0</v>
      </c>
      <c r="T37" s="4">
        <v>99</v>
      </c>
      <c r="U37" s="4">
        <v>99</v>
      </c>
      <c r="V37" s="4">
        <v>0</v>
      </c>
      <c r="W37" s="31">
        <f t="shared" ref="W37:W53" si="1">X37+Y37+Z37</f>
        <v>6511.1</v>
      </c>
      <c r="X37" s="6">
        <v>4764.2</v>
      </c>
      <c r="Y37" s="7">
        <v>358.6</v>
      </c>
      <c r="Z37" s="8">
        <v>1388.3</v>
      </c>
      <c r="AA37" s="4" t="s">
        <v>561</v>
      </c>
      <c r="AB37" s="9">
        <v>3663</v>
      </c>
      <c r="AC37" s="9">
        <v>0</v>
      </c>
      <c r="AD37" s="4" t="s">
        <v>330</v>
      </c>
      <c r="AE37" s="1" t="s">
        <v>330</v>
      </c>
      <c r="AF37" s="4" t="s">
        <v>328</v>
      </c>
      <c r="AG37" s="4" t="s">
        <v>331</v>
      </c>
      <c r="AH37" s="4" t="s">
        <v>328</v>
      </c>
      <c r="AI37" s="4" t="s">
        <v>332</v>
      </c>
      <c r="AJ37" s="4" t="s">
        <v>332</v>
      </c>
      <c r="AK37" s="4" t="s">
        <v>328</v>
      </c>
      <c r="AL37" s="2">
        <f>IF(C37=[1]Лист1!$C34,1,0)</f>
        <v>1</v>
      </c>
    </row>
    <row r="38" spans="1:38" ht="15" customHeight="1" x14ac:dyDescent="0.25">
      <c r="A38" s="27">
        <v>34</v>
      </c>
      <c r="B38" s="28" t="s">
        <v>386</v>
      </c>
      <c r="C38" s="28" t="s">
        <v>506</v>
      </c>
      <c r="D38" s="37">
        <v>42491</v>
      </c>
      <c r="E38" s="4" t="s">
        <v>326</v>
      </c>
      <c r="F38" s="1">
        <v>42461</v>
      </c>
      <c r="G38" s="4">
        <v>2</v>
      </c>
      <c r="H38" s="1">
        <v>42491</v>
      </c>
      <c r="I38" s="4" t="s">
        <v>431</v>
      </c>
      <c r="J38" s="4" t="s">
        <v>327</v>
      </c>
      <c r="K38" s="5" t="s">
        <v>402</v>
      </c>
      <c r="L38" s="4">
        <v>1977</v>
      </c>
      <c r="M38" s="4">
        <v>1977</v>
      </c>
      <c r="N38" s="4" t="s">
        <v>328</v>
      </c>
      <c r="O38" s="4" t="s">
        <v>329</v>
      </c>
      <c r="P38" s="4">
        <v>5</v>
      </c>
      <c r="Q38" s="4">
        <v>5</v>
      </c>
      <c r="R38" s="4">
        <v>4</v>
      </c>
      <c r="S38" s="4">
        <v>0</v>
      </c>
      <c r="T38" s="4">
        <v>70</v>
      </c>
      <c r="U38" s="4">
        <v>70</v>
      </c>
      <c r="V38" s="4">
        <v>0</v>
      </c>
      <c r="W38" s="31">
        <f t="shared" si="1"/>
        <v>4338.6000000000004</v>
      </c>
      <c r="X38" s="6">
        <v>3342</v>
      </c>
      <c r="Y38" s="7">
        <v>0</v>
      </c>
      <c r="Z38" s="8">
        <v>996.6</v>
      </c>
      <c r="AA38" s="4" t="s">
        <v>562</v>
      </c>
      <c r="AB38" s="9">
        <v>3692</v>
      </c>
      <c r="AC38" s="9">
        <v>0</v>
      </c>
      <c r="AD38" s="4" t="s">
        <v>330</v>
      </c>
      <c r="AE38" s="1" t="s">
        <v>330</v>
      </c>
      <c r="AF38" s="4" t="s">
        <v>328</v>
      </c>
      <c r="AG38" s="4" t="s">
        <v>331</v>
      </c>
      <c r="AH38" s="4" t="s">
        <v>328</v>
      </c>
      <c r="AI38" s="4" t="s">
        <v>332</v>
      </c>
      <c r="AJ38" s="4" t="s">
        <v>332</v>
      </c>
      <c r="AK38" s="4" t="s">
        <v>328</v>
      </c>
      <c r="AL38" s="2">
        <f>IF(C38=[1]Лист1!$C35,1,0)</f>
        <v>1</v>
      </c>
    </row>
    <row r="39" spans="1:38" ht="15" customHeight="1" x14ac:dyDescent="0.25">
      <c r="A39" s="27">
        <v>35</v>
      </c>
      <c r="B39" s="28" t="s">
        <v>458</v>
      </c>
      <c r="C39" s="28" t="s">
        <v>507</v>
      </c>
      <c r="D39" s="37">
        <v>42736</v>
      </c>
      <c r="E39" s="4" t="s">
        <v>326</v>
      </c>
      <c r="F39" s="1">
        <v>42724</v>
      </c>
      <c r="G39" s="4">
        <v>2</v>
      </c>
      <c r="H39" s="1">
        <v>42736</v>
      </c>
      <c r="I39" s="4" t="s">
        <v>487</v>
      </c>
      <c r="J39" s="4" t="s">
        <v>327</v>
      </c>
      <c r="K39" s="5" t="s">
        <v>459</v>
      </c>
      <c r="L39" s="4">
        <v>1977</v>
      </c>
      <c r="M39" s="4">
        <v>1977</v>
      </c>
      <c r="N39" s="4" t="s">
        <v>328</v>
      </c>
      <c r="O39" s="4" t="s">
        <v>329</v>
      </c>
      <c r="P39" s="4">
        <v>5</v>
      </c>
      <c r="Q39" s="4">
        <v>5</v>
      </c>
      <c r="R39" s="4">
        <v>4</v>
      </c>
      <c r="S39" s="4">
        <v>0</v>
      </c>
      <c r="T39" s="4">
        <v>70</v>
      </c>
      <c r="U39" s="4">
        <v>70</v>
      </c>
      <c r="V39" s="4">
        <v>0</v>
      </c>
      <c r="W39" s="31">
        <f t="shared" si="1"/>
        <v>4411.3999999999996</v>
      </c>
      <c r="X39" s="6">
        <v>3361.1</v>
      </c>
      <c r="Y39" s="7">
        <v>0</v>
      </c>
      <c r="Z39" s="8">
        <v>1050.3</v>
      </c>
      <c r="AA39" s="4" t="s">
        <v>563</v>
      </c>
      <c r="AB39" s="9">
        <v>3508</v>
      </c>
      <c r="AC39" s="9">
        <v>0</v>
      </c>
      <c r="AD39" s="4" t="s">
        <v>330</v>
      </c>
      <c r="AE39" s="1" t="s">
        <v>330</v>
      </c>
      <c r="AF39" s="4" t="s">
        <v>328</v>
      </c>
      <c r="AG39" s="4" t="s">
        <v>331</v>
      </c>
      <c r="AH39" s="4" t="s">
        <v>328</v>
      </c>
      <c r="AI39" s="4" t="s">
        <v>332</v>
      </c>
      <c r="AJ39" s="4" t="s">
        <v>332</v>
      </c>
      <c r="AK39" s="4" t="s">
        <v>328</v>
      </c>
      <c r="AL39" s="2">
        <f>IF(C39=[1]Лист1!$C36,1,0)</f>
        <v>1</v>
      </c>
    </row>
    <row r="40" spans="1:38" ht="15" customHeight="1" x14ac:dyDescent="0.25">
      <c r="A40" s="27">
        <v>36</v>
      </c>
      <c r="B40" s="28" t="s">
        <v>387</v>
      </c>
      <c r="C40" s="28" t="s">
        <v>508</v>
      </c>
      <c r="D40" s="37">
        <v>42064</v>
      </c>
      <c r="E40" s="4" t="s">
        <v>326</v>
      </c>
      <c r="F40" s="1">
        <v>41998</v>
      </c>
      <c r="G40" s="4">
        <v>1</v>
      </c>
      <c r="H40" s="1">
        <v>42036</v>
      </c>
      <c r="I40" s="4" t="s">
        <v>432</v>
      </c>
      <c r="J40" s="4" t="s">
        <v>327</v>
      </c>
      <c r="K40" s="5" t="s">
        <v>403</v>
      </c>
      <c r="L40" s="4">
        <v>1978</v>
      </c>
      <c r="M40" s="4">
        <v>1978</v>
      </c>
      <c r="N40" s="4" t="s">
        <v>328</v>
      </c>
      <c r="O40" s="4" t="s">
        <v>329</v>
      </c>
      <c r="P40" s="4">
        <v>5</v>
      </c>
      <c r="Q40" s="4">
        <v>5</v>
      </c>
      <c r="R40" s="4">
        <v>4</v>
      </c>
      <c r="S40" s="4">
        <v>0</v>
      </c>
      <c r="T40" s="4">
        <v>70</v>
      </c>
      <c r="U40" s="4">
        <v>70</v>
      </c>
      <c r="V40" s="4">
        <v>0</v>
      </c>
      <c r="W40" s="31">
        <f t="shared" si="1"/>
        <v>4390.13</v>
      </c>
      <c r="X40" s="6">
        <v>3337.23</v>
      </c>
      <c r="Y40" s="7">
        <v>0</v>
      </c>
      <c r="Z40" s="8">
        <v>1052.9000000000001</v>
      </c>
      <c r="AA40" s="4" t="s">
        <v>564</v>
      </c>
      <c r="AB40" s="9">
        <v>3274</v>
      </c>
      <c r="AC40" s="9">
        <v>0</v>
      </c>
      <c r="AD40" s="4" t="s">
        <v>330</v>
      </c>
      <c r="AE40" s="1" t="s">
        <v>330</v>
      </c>
      <c r="AF40" s="4" t="s">
        <v>328</v>
      </c>
      <c r="AG40" s="4" t="s">
        <v>331</v>
      </c>
      <c r="AH40" s="4" t="s">
        <v>328</v>
      </c>
      <c r="AI40" s="4" t="s">
        <v>332</v>
      </c>
      <c r="AJ40" s="4" t="s">
        <v>332</v>
      </c>
      <c r="AK40" s="4" t="s">
        <v>328</v>
      </c>
      <c r="AL40" s="2">
        <f>IF(C40=[1]Лист1!$C37,1,0)</f>
        <v>1</v>
      </c>
    </row>
    <row r="41" spans="1:38" ht="15" customHeight="1" x14ac:dyDescent="0.25">
      <c r="A41" s="27">
        <v>37</v>
      </c>
      <c r="B41" s="28" t="s">
        <v>388</v>
      </c>
      <c r="C41" s="28" t="s">
        <v>511</v>
      </c>
      <c r="D41" s="37">
        <v>42156</v>
      </c>
      <c r="E41" s="4" t="s">
        <v>326</v>
      </c>
      <c r="F41" s="1">
        <v>42140</v>
      </c>
      <c r="G41" s="4">
        <v>2</v>
      </c>
      <c r="H41" s="1">
        <v>42144</v>
      </c>
      <c r="I41" s="4" t="s">
        <v>433</v>
      </c>
      <c r="J41" s="4" t="s">
        <v>327</v>
      </c>
      <c r="K41" s="5" t="s">
        <v>404</v>
      </c>
      <c r="L41" s="4">
        <v>1979</v>
      </c>
      <c r="M41" s="4">
        <v>1979</v>
      </c>
      <c r="N41" s="4" t="s">
        <v>328</v>
      </c>
      <c r="O41" s="4" t="s">
        <v>329</v>
      </c>
      <c r="P41" s="4">
        <v>5</v>
      </c>
      <c r="Q41" s="4">
        <v>5</v>
      </c>
      <c r="R41" s="4">
        <v>3</v>
      </c>
      <c r="S41" s="4">
        <v>0</v>
      </c>
      <c r="T41" s="4">
        <v>160</v>
      </c>
      <c r="U41" s="4">
        <v>160</v>
      </c>
      <c r="V41" s="4">
        <v>0</v>
      </c>
      <c r="W41" s="31">
        <f t="shared" si="1"/>
        <v>4321.8</v>
      </c>
      <c r="X41" s="6">
        <v>2245.4</v>
      </c>
      <c r="Y41" s="7">
        <v>0</v>
      </c>
      <c r="Z41" s="8">
        <v>2076.4</v>
      </c>
      <c r="AA41" s="4" t="s">
        <v>565</v>
      </c>
      <c r="AB41" s="9">
        <v>3102</v>
      </c>
      <c r="AC41" s="9">
        <v>0</v>
      </c>
      <c r="AD41" s="4" t="s">
        <v>330</v>
      </c>
      <c r="AE41" s="1" t="s">
        <v>330</v>
      </c>
      <c r="AF41" s="4" t="s">
        <v>328</v>
      </c>
      <c r="AG41" s="4" t="s">
        <v>331</v>
      </c>
      <c r="AH41" s="4" t="s">
        <v>328</v>
      </c>
      <c r="AI41" s="4" t="s">
        <v>332</v>
      </c>
      <c r="AJ41" s="4" t="s">
        <v>332</v>
      </c>
      <c r="AK41" s="4" t="s">
        <v>328</v>
      </c>
      <c r="AL41" s="2">
        <f>IF(C41=[1]Лист1!$C38,1,0)</f>
        <v>1</v>
      </c>
    </row>
    <row r="42" spans="1:38" ht="15" customHeight="1" x14ac:dyDescent="0.25">
      <c r="A42" s="27">
        <v>38</v>
      </c>
      <c r="B42" s="28" t="s">
        <v>460</v>
      </c>
      <c r="C42" s="28" t="s">
        <v>509</v>
      </c>
      <c r="D42" s="37">
        <v>42736</v>
      </c>
      <c r="E42" s="4" t="s">
        <v>326</v>
      </c>
      <c r="F42" s="1">
        <v>42708</v>
      </c>
      <c r="G42" s="4">
        <v>2</v>
      </c>
      <c r="H42" s="1">
        <v>42736</v>
      </c>
      <c r="I42" s="4" t="s">
        <v>488</v>
      </c>
      <c r="J42" s="4" t="s">
        <v>327</v>
      </c>
      <c r="K42" s="5" t="s">
        <v>461</v>
      </c>
      <c r="L42" s="4">
        <v>1979</v>
      </c>
      <c r="M42" s="4">
        <v>1979</v>
      </c>
      <c r="N42" s="4" t="s">
        <v>328</v>
      </c>
      <c r="O42" s="4" t="s">
        <v>329</v>
      </c>
      <c r="P42" s="4">
        <v>5</v>
      </c>
      <c r="Q42" s="4">
        <v>5</v>
      </c>
      <c r="R42" s="4">
        <v>8</v>
      </c>
      <c r="S42" s="4">
        <v>0</v>
      </c>
      <c r="T42" s="4">
        <v>138</v>
      </c>
      <c r="U42" s="4">
        <v>138</v>
      </c>
      <c r="V42" s="4">
        <v>0</v>
      </c>
      <c r="W42" s="31">
        <f t="shared" si="1"/>
        <v>8604.7000000000007</v>
      </c>
      <c r="X42" s="6">
        <v>6638.1</v>
      </c>
      <c r="Y42" s="7">
        <v>0</v>
      </c>
      <c r="Z42" s="8">
        <v>1966.6</v>
      </c>
      <c r="AA42" s="4" t="s">
        <v>566</v>
      </c>
      <c r="AB42" s="9">
        <v>5084</v>
      </c>
      <c r="AC42" s="9">
        <v>0</v>
      </c>
      <c r="AD42" s="4" t="s">
        <v>330</v>
      </c>
      <c r="AE42" s="1" t="s">
        <v>330</v>
      </c>
      <c r="AF42" s="4" t="s">
        <v>328</v>
      </c>
      <c r="AG42" s="4" t="s">
        <v>331</v>
      </c>
      <c r="AH42" s="4" t="s">
        <v>328</v>
      </c>
      <c r="AI42" s="4" t="s">
        <v>332</v>
      </c>
      <c r="AJ42" s="4" t="s">
        <v>332</v>
      </c>
      <c r="AK42" s="4" t="s">
        <v>328</v>
      </c>
      <c r="AL42" s="2">
        <f>IF(C42=[1]Лист1!$C39,1,0)</f>
        <v>1</v>
      </c>
    </row>
    <row r="43" spans="1:38" ht="15" customHeight="1" x14ac:dyDescent="0.25">
      <c r="A43" s="27">
        <v>39</v>
      </c>
      <c r="B43" s="28" t="s">
        <v>462</v>
      </c>
      <c r="C43" s="28" t="s">
        <v>510</v>
      </c>
      <c r="D43" s="37">
        <v>42736</v>
      </c>
      <c r="E43" s="4" t="s">
        <v>326</v>
      </c>
      <c r="F43" s="1">
        <v>42724</v>
      </c>
      <c r="G43" s="4">
        <v>2</v>
      </c>
      <c r="H43" s="1">
        <v>42736</v>
      </c>
      <c r="I43" s="4" t="s">
        <v>489</v>
      </c>
      <c r="J43" s="4" t="s">
        <v>327</v>
      </c>
      <c r="K43" s="5" t="s">
        <v>463</v>
      </c>
      <c r="L43" s="4">
        <v>1980</v>
      </c>
      <c r="M43" s="4">
        <v>1980</v>
      </c>
      <c r="N43" s="4" t="s">
        <v>328</v>
      </c>
      <c r="O43" s="4" t="s">
        <v>329</v>
      </c>
      <c r="P43" s="4">
        <v>5</v>
      </c>
      <c r="Q43" s="4">
        <v>5</v>
      </c>
      <c r="R43" s="4">
        <v>6</v>
      </c>
      <c r="S43" s="4">
        <v>0</v>
      </c>
      <c r="T43" s="4">
        <v>98</v>
      </c>
      <c r="U43" s="4">
        <v>98</v>
      </c>
      <c r="V43" s="4">
        <v>0</v>
      </c>
      <c r="W43" s="31">
        <f t="shared" si="1"/>
        <v>6533.7</v>
      </c>
      <c r="X43" s="6">
        <v>4525.2</v>
      </c>
      <c r="Y43" s="7">
        <v>655.5</v>
      </c>
      <c r="Z43" s="8">
        <v>1353</v>
      </c>
      <c r="AA43" s="4" t="s">
        <v>543</v>
      </c>
      <c r="AB43" s="9">
        <v>6637</v>
      </c>
      <c r="AC43" s="9">
        <v>0</v>
      </c>
      <c r="AD43" s="4" t="s">
        <v>330</v>
      </c>
      <c r="AE43" s="1" t="s">
        <v>330</v>
      </c>
      <c r="AF43" s="4" t="s">
        <v>328</v>
      </c>
      <c r="AG43" s="4" t="s">
        <v>331</v>
      </c>
      <c r="AH43" s="4" t="s">
        <v>328</v>
      </c>
      <c r="AI43" s="4" t="s">
        <v>332</v>
      </c>
      <c r="AJ43" s="4" t="s">
        <v>332</v>
      </c>
      <c r="AK43" s="4" t="s">
        <v>328</v>
      </c>
      <c r="AL43" s="2">
        <f>IF(C43=[1]Лист1!$C40,1,0)</f>
        <v>1</v>
      </c>
    </row>
    <row r="44" spans="1:38" ht="15" customHeight="1" x14ac:dyDescent="0.25">
      <c r="A44" s="27">
        <v>40</v>
      </c>
      <c r="B44" s="28" t="s">
        <v>464</v>
      </c>
      <c r="C44" s="28" t="s">
        <v>512</v>
      </c>
      <c r="D44" s="37">
        <v>42736</v>
      </c>
      <c r="E44" s="4" t="s">
        <v>326</v>
      </c>
      <c r="F44" s="1">
        <v>42724</v>
      </c>
      <c r="G44" s="4">
        <v>2</v>
      </c>
      <c r="H44" s="1">
        <v>42736</v>
      </c>
      <c r="I44" s="4" t="s">
        <v>490</v>
      </c>
      <c r="J44" s="4" t="s">
        <v>327</v>
      </c>
      <c r="K44" s="5" t="s">
        <v>465</v>
      </c>
      <c r="L44" s="4">
        <v>1993</v>
      </c>
      <c r="M44" s="4">
        <v>1993</v>
      </c>
      <c r="N44" s="4" t="s">
        <v>328</v>
      </c>
      <c r="O44" s="4" t="s">
        <v>329</v>
      </c>
      <c r="P44" s="4">
        <v>16</v>
      </c>
      <c r="Q44" s="4">
        <v>16</v>
      </c>
      <c r="R44" s="4">
        <v>1</v>
      </c>
      <c r="S44" s="4">
        <v>2</v>
      </c>
      <c r="T44" s="4">
        <v>110</v>
      </c>
      <c r="U44" s="4">
        <v>110</v>
      </c>
      <c r="V44" s="4">
        <v>0</v>
      </c>
      <c r="W44" s="31">
        <f t="shared" si="1"/>
        <v>9350.66</v>
      </c>
      <c r="X44" s="6">
        <v>7258.96</v>
      </c>
      <c r="Y44" s="7">
        <v>73.900000000000006</v>
      </c>
      <c r="Z44" s="8">
        <v>2017.8</v>
      </c>
      <c r="AA44" s="4" t="s">
        <v>541</v>
      </c>
      <c r="AB44" s="9">
        <v>4075</v>
      </c>
      <c r="AC44" s="9">
        <v>0</v>
      </c>
      <c r="AD44" s="4" t="s">
        <v>330</v>
      </c>
      <c r="AE44" s="1" t="s">
        <v>330</v>
      </c>
      <c r="AF44" s="4" t="s">
        <v>328</v>
      </c>
      <c r="AG44" s="4" t="s">
        <v>331</v>
      </c>
      <c r="AH44" s="4" t="s">
        <v>328</v>
      </c>
      <c r="AI44" s="4" t="s">
        <v>332</v>
      </c>
      <c r="AJ44" s="4" t="s">
        <v>332</v>
      </c>
      <c r="AK44" s="4" t="s">
        <v>328</v>
      </c>
      <c r="AL44" s="2">
        <f>IF(C44=[1]Лист1!$C41,1,0)</f>
        <v>1</v>
      </c>
    </row>
    <row r="45" spans="1:38" ht="15" customHeight="1" x14ac:dyDescent="0.25">
      <c r="A45" s="27">
        <v>41</v>
      </c>
      <c r="B45" s="28" t="s">
        <v>707</v>
      </c>
      <c r="C45" s="28" t="s">
        <v>708</v>
      </c>
      <c r="D45" s="37">
        <v>42736</v>
      </c>
      <c r="E45" s="4" t="s">
        <v>326</v>
      </c>
      <c r="F45" s="1">
        <v>42724</v>
      </c>
      <c r="G45" s="4">
        <v>2</v>
      </c>
      <c r="H45" s="1">
        <v>42736</v>
      </c>
      <c r="I45" s="4" t="s">
        <v>709</v>
      </c>
      <c r="J45" s="4" t="s">
        <v>327</v>
      </c>
      <c r="K45" s="5" t="s">
        <v>710</v>
      </c>
      <c r="L45" s="4">
        <v>1992</v>
      </c>
      <c r="M45" s="4">
        <v>1992</v>
      </c>
      <c r="N45" s="4" t="s">
        <v>328</v>
      </c>
      <c r="O45" s="4" t="s">
        <v>329</v>
      </c>
      <c r="P45" s="4">
        <v>5</v>
      </c>
      <c r="Q45" s="4">
        <v>5</v>
      </c>
      <c r="R45" s="4">
        <v>10</v>
      </c>
      <c r="S45" s="4">
        <v>0</v>
      </c>
      <c r="T45" s="4">
        <v>116</v>
      </c>
      <c r="U45" s="4">
        <v>116</v>
      </c>
      <c r="V45" s="4">
        <v>0</v>
      </c>
      <c r="W45" s="31">
        <f t="shared" si="1"/>
        <v>8623.89</v>
      </c>
      <c r="X45" s="6">
        <v>6139.79</v>
      </c>
      <c r="Y45" s="7">
        <v>174.3</v>
      </c>
      <c r="Z45" s="8">
        <v>2309.8000000000002</v>
      </c>
      <c r="AA45" s="4" t="s">
        <v>711</v>
      </c>
      <c r="AB45" s="9">
        <v>5042</v>
      </c>
      <c r="AC45" s="9">
        <v>0</v>
      </c>
      <c r="AD45" s="4" t="s">
        <v>330</v>
      </c>
      <c r="AE45" s="1" t="s">
        <v>330</v>
      </c>
      <c r="AF45" s="4" t="s">
        <v>328</v>
      </c>
      <c r="AG45" s="4" t="s">
        <v>331</v>
      </c>
      <c r="AH45" s="4" t="s">
        <v>328</v>
      </c>
      <c r="AI45" s="4" t="s">
        <v>332</v>
      </c>
      <c r="AJ45" s="4" t="s">
        <v>332</v>
      </c>
      <c r="AK45" s="4" t="s">
        <v>328</v>
      </c>
      <c r="AL45" s="2">
        <f>IF(C45=[1]Лист1!$C42,1,0)</f>
        <v>1</v>
      </c>
    </row>
    <row r="46" spans="1:38" ht="15" customHeight="1" x14ac:dyDescent="0.25">
      <c r="A46" s="27">
        <v>42</v>
      </c>
      <c r="B46" s="28" t="s">
        <v>466</v>
      </c>
      <c r="C46" s="28" t="s">
        <v>513</v>
      </c>
      <c r="D46" s="37">
        <v>42736</v>
      </c>
      <c r="E46" s="4" t="s">
        <v>326</v>
      </c>
      <c r="F46" s="1">
        <v>42724</v>
      </c>
      <c r="G46" s="4">
        <v>2</v>
      </c>
      <c r="H46" s="1">
        <v>42736</v>
      </c>
      <c r="I46" s="4" t="s">
        <v>491</v>
      </c>
      <c r="J46" s="4" t="s">
        <v>327</v>
      </c>
      <c r="K46" s="5" t="s">
        <v>467</v>
      </c>
      <c r="L46" s="4">
        <v>1986</v>
      </c>
      <c r="M46" s="4">
        <v>1986</v>
      </c>
      <c r="N46" s="4" t="s">
        <v>328</v>
      </c>
      <c r="O46" s="4" t="s">
        <v>329</v>
      </c>
      <c r="P46" s="4">
        <v>9</v>
      </c>
      <c r="Q46" s="4">
        <v>9</v>
      </c>
      <c r="R46" s="4">
        <v>8</v>
      </c>
      <c r="S46" s="4">
        <v>8</v>
      </c>
      <c r="T46" s="4">
        <v>286</v>
      </c>
      <c r="U46" s="4">
        <v>286</v>
      </c>
      <c r="V46" s="4">
        <v>0</v>
      </c>
      <c r="W46" s="31">
        <f t="shared" si="1"/>
        <v>19914.7</v>
      </c>
      <c r="X46" s="6">
        <v>15542</v>
      </c>
      <c r="Y46" s="7">
        <v>0</v>
      </c>
      <c r="Z46" s="8">
        <v>4372.7</v>
      </c>
      <c r="AA46" s="4" t="s">
        <v>544</v>
      </c>
      <c r="AB46" s="9">
        <v>9329</v>
      </c>
      <c r="AC46" s="9">
        <v>0</v>
      </c>
      <c r="AD46" s="4" t="s">
        <v>330</v>
      </c>
      <c r="AE46" s="1" t="s">
        <v>330</v>
      </c>
      <c r="AF46" s="4" t="s">
        <v>328</v>
      </c>
      <c r="AG46" s="4" t="s">
        <v>331</v>
      </c>
      <c r="AH46" s="4" t="s">
        <v>328</v>
      </c>
      <c r="AI46" s="4" t="s">
        <v>332</v>
      </c>
      <c r="AJ46" s="4" t="s">
        <v>332</v>
      </c>
      <c r="AK46" s="4" t="s">
        <v>328</v>
      </c>
      <c r="AL46" s="2">
        <f>IF(C46=[1]Лист1!$C43,1,0)</f>
        <v>1</v>
      </c>
    </row>
    <row r="47" spans="1:38" ht="15" customHeight="1" x14ac:dyDescent="0.25">
      <c r="A47" s="27">
        <v>43</v>
      </c>
      <c r="B47" s="28" t="s">
        <v>468</v>
      </c>
      <c r="C47" s="28" t="s">
        <v>514</v>
      </c>
      <c r="D47" s="37">
        <v>42736</v>
      </c>
      <c r="E47" s="4" t="s">
        <v>326</v>
      </c>
      <c r="F47" s="1">
        <v>42724</v>
      </c>
      <c r="G47" s="4">
        <v>2</v>
      </c>
      <c r="H47" s="1">
        <v>42736</v>
      </c>
      <c r="I47" s="4" t="s">
        <v>492</v>
      </c>
      <c r="J47" s="4" t="s">
        <v>327</v>
      </c>
      <c r="K47" s="5" t="s">
        <v>469</v>
      </c>
      <c r="L47" s="4">
        <v>1974</v>
      </c>
      <c r="M47" s="4">
        <v>1974</v>
      </c>
      <c r="N47" s="4" t="s">
        <v>328</v>
      </c>
      <c r="O47" s="4" t="s">
        <v>329</v>
      </c>
      <c r="P47" s="4">
        <v>5</v>
      </c>
      <c r="Q47" s="4">
        <v>5</v>
      </c>
      <c r="R47" s="4">
        <v>8</v>
      </c>
      <c r="S47" s="4">
        <v>0</v>
      </c>
      <c r="T47" s="4">
        <v>115</v>
      </c>
      <c r="U47" s="4">
        <v>115</v>
      </c>
      <c r="V47" s="4">
        <v>0</v>
      </c>
      <c r="W47" s="31">
        <f t="shared" si="1"/>
        <v>7201</v>
      </c>
      <c r="X47" s="6">
        <v>5538</v>
      </c>
      <c r="Y47" s="7">
        <v>0</v>
      </c>
      <c r="Z47" s="8">
        <v>1663</v>
      </c>
      <c r="AA47" s="4" t="s">
        <v>545</v>
      </c>
      <c r="AB47" s="9">
        <v>4007</v>
      </c>
      <c r="AC47" s="9">
        <v>0</v>
      </c>
      <c r="AD47" s="4" t="s">
        <v>330</v>
      </c>
      <c r="AE47" s="1" t="s">
        <v>330</v>
      </c>
      <c r="AF47" s="4" t="s">
        <v>328</v>
      </c>
      <c r="AG47" s="4" t="s">
        <v>331</v>
      </c>
      <c r="AH47" s="4" t="s">
        <v>328</v>
      </c>
      <c r="AI47" s="4" t="s">
        <v>332</v>
      </c>
      <c r="AJ47" s="4" t="s">
        <v>332</v>
      </c>
      <c r="AK47" s="4" t="s">
        <v>328</v>
      </c>
      <c r="AL47" s="2">
        <f>IF(C47=[1]Лист1!$C44,1,0)</f>
        <v>1</v>
      </c>
    </row>
    <row r="48" spans="1:38" ht="15" customHeight="1" x14ac:dyDescent="0.25">
      <c r="A48" s="27">
        <v>44</v>
      </c>
      <c r="B48" s="28" t="s">
        <v>470</v>
      </c>
      <c r="C48" s="28" t="s">
        <v>515</v>
      </c>
      <c r="D48" s="37">
        <v>42736</v>
      </c>
      <c r="E48" s="4" t="s">
        <v>326</v>
      </c>
      <c r="F48" s="1">
        <v>42709</v>
      </c>
      <c r="G48" s="4">
        <v>2</v>
      </c>
      <c r="H48" s="1">
        <v>42736</v>
      </c>
      <c r="I48" s="4" t="s">
        <v>493</v>
      </c>
      <c r="J48" s="4" t="s">
        <v>327</v>
      </c>
      <c r="K48" s="5" t="s">
        <v>471</v>
      </c>
      <c r="L48" s="4">
        <v>1973</v>
      </c>
      <c r="M48" s="4">
        <v>1973</v>
      </c>
      <c r="N48" s="4" t="s">
        <v>328</v>
      </c>
      <c r="O48" s="4" t="s">
        <v>329</v>
      </c>
      <c r="P48" s="4">
        <v>5</v>
      </c>
      <c r="Q48" s="4">
        <v>5</v>
      </c>
      <c r="R48" s="4">
        <v>6</v>
      </c>
      <c r="S48" s="4">
        <v>0</v>
      </c>
      <c r="T48" s="4">
        <v>100</v>
      </c>
      <c r="U48" s="4">
        <v>100</v>
      </c>
      <c r="V48" s="4">
        <v>0</v>
      </c>
      <c r="W48" s="31">
        <f t="shared" si="1"/>
        <v>6359.4</v>
      </c>
      <c r="X48" s="6">
        <v>4712.8999999999996</v>
      </c>
      <c r="Y48" s="7">
        <v>0</v>
      </c>
      <c r="Z48" s="8">
        <v>1646.5</v>
      </c>
      <c r="AA48" s="4" t="s">
        <v>546</v>
      </c>
      <c r="AB48" s="9">
        <v>3945</v>
      </c>
      <c r="AC48" s="9">
        <v>0</v>
      </c>
      <c r="AD48" s="4" t="s">
        <v>330</v>
      </c>
      <c r="AE48" s="1" t="s">
        <v>330</v>
      </c>
      <c r="AF48" s="4" t="s">
        <v>328</v>
      </c>
      <c r="AG48" s="4" t="s">
        <v>331</v>
      </c>
      <c r="AH48" s="4" t="s">
        <v>328</v>
      </c>
      <c r="AI48" s="4" t="s">
        <v>332</v>
      </c>
      <c r="AJ48" s="4" t="s">
        <v>332</v>
      </c>
      <c r="AK48" s="4" t="s">
        <v>328</v>
      </c>
      <c r="AL48" s="2">
        <f>IF(C48=[1]Лист1!$C45,1,0)</f>
        <v>1</v>
      </c>
    </row>
    <row r="49" spans="1:38" ht="15" customHeight="1" x14ac:dyDescent="0.25">
      <c r="A49" s="27">
        <v>45</v>
      </c>
      <c r="B49" s="28" t="s">
        <v>389</v>
      </c>
      <c r="C49" s="28" t="s">
        <v>516</v>
      </c>
      <c r="D49" s="37">
        <v>42064</v>
      </c>
      <c r="E49" s="4" t="s">
        <v>326</v>
      </c>
      <c r="F49" s="1">
        <v>41998</v>
      </c>
      <c r="G49" s="4">
        <v>1</v>
      </c>
      <c r="H49" s="1">
        <v>42036</v>
      </c>
      <c r="I49" s="4" t="s">
        <v>434</v>
      </c>
      <c r="J49" s="4" t="s">
        <v>327</v>
      </c>
      <c r="K49" s="5" t="s">
        <v>405</v>
      </c>
      <c r="L49" s="4">
        <v>1974</v>
      </c>
      <c r="M49" s="4">
        <v>1974</v>
      </c>
      <c r="N49" s="4" t="s">
        <v>328</v>
      </c>
      <c r="O49" s="4" t="s">
        <v>329</v>
      </c>
      <c r="P49" s="4">
        <v>5</v>
      </c>
      <c r="Q49" s="4">
        <v>5</v>
      </c>
      <c r="R49" s="4">
        <v>4</v>
      </c>
      <c r="S49" s="4">
        <v>0</v>
      </c>
      <c r="T49" s="4">
        <v>70</v>
      </c>
      <c r="U49" s="4">
        <v>70</v>
      </c>
      <c r="V49" s="4">
        <v>0</v>
      </c>
      <c r="W49" s="31">
        <f t="shared" si="1"/>
        <v>4371</v>
      </c>
      <c r="X49" s="6">
        <v>3298.9</v>
      </c>
      <c r="Y49" s="7">
        <v>59</v>
      </c>
      <c r="Z49" s="8">
        <v>1013.1</v>
      </c>
      <c r="AA49" s="4" t="s">
        <v>547</v>
      </c>
      <c r="AB49" s="9">
        <v>3854</v>
      </c>
      <c r="AC49" s="9">
        <v>0</v>
      </c>
      <c r="AD49" s="4" t="s">
        <v>330</v>
      </c>
      <c r="AE49" s="1" t="s">
        <v>330</v>
      </c>
      <c r="AF49" s="4" t="s">
        <v>328</v>
      </c>
      <c r="AG49" s="4" t="s">
        <v>331</v>
      </c>
      <c r="AH49" s="4" t="s">
        <v>328</v>
      </c>
      <c r="AI49" s="4" t="s">
        <v>332</v>
      </c>
      <c r="AJ49" s="4" t="s">
        <v>332</v>
      </c>
      <c r="AK49" s="4" t="s">
        <v>328</v>
      </c>
      <c r="AL49" s="2">
        <f>IF(C49=[1]Лист1!$C46,1,0)</f>
        <v>1</v>
      </c>
    </row>
    <row r="50" spans="1:38" ht="15" customHeight="1" x14ac:dyDescent="0.25">
      <c r="A50" s="27">
        <v>46</v>
      </c>
      <c r="B50" s="28" t="s">
        <v>390</v>
      </c>
      <c r="C50" s="28" t="s">
        <v>517</v>
      </c>
      <c r="D50" s="37">
        <v>42064</v>
      </c>
      <c r="E50" s="4" t="s">
        <v>326</v>
      </c>
      <c r="F50" s="1">
        <v>41998</v>
      </c>
      <c r="G50" s="4">
        <v>1</v>
      </c>
      <c r="H50" s="1">
        <v>42036</v>
      </c>
      <c r="I50" s="4" t="s">
        <v>435</v>
      </c>
      <c r="J50" s="4" t="s">
        <v>327</v>
      </c>
      <c r="K50" s="5" t="s">
        <v>406</v>
      </c>
      <c r="L50" s="4">
        <v>1974</v>
      </c>
      <c r="M50" s="4">
        <v>1974</v>
      </c>
      <c r="N50" s="4" t="s">
        <v>328</v>
      </c>
      <c r="O50" s="4" t="s">
        <v>329</v>
      </c>
      <c r="P50" s="4">
        <v>5</v>
      </c>
      <c r="Q50" s="4">
        <v>5</v>
      </c>
      <c r="R50" s="4">
        <v>6</v>
      </c>
      <c r="S50" s="4">
        <v>0</v>
      </c>
      <c r="T50" s="4">
        <v>100</v>
      </c>
      <c r="U50" s="4">
        <v>100</v>
      </c>
      <c r="V50" s="4">
        <v>0</v>
      </c>
      <c r="W50" s="31">
        <f t="shared" si="1"/>
        <v>6418.5999999999995</v>
      </c>
      <c r="X50" s="6">
        <v>4704.3999999999996</v>
      </c>
      <c r="Y50" s="7">
        <v>0</v>
      </c>
      <c r="Z50" s="8">
        <v>1714.2</v>
      </c>
      <c r="AA50" s="4" t="s">
        <v>548</v>
      </c>
      <c r="AB50" s="9">
        <v>4806</v>
      </c>
      <c r="AC50" s="9">
        <v>0</v>
      </c>
      <c r="AD50" s="4" t="s">
        <v>330</v>
      </c>
      <c r="AE50" s="1" t="s">
        <v>330</v>
      </c>
      <c r="AF50" s="4" t="s">
        <v>328</v>
      </c>
      <c r="AG50" s="4" t="s">
        <v>331</v>
      </c>
      <c r="AH50" s="4" t="s">
        <v>328</v>
      </c>
      <c r="AI50" s="4" t="s">
        <v>332</v>
      </c>
      <c r="AJ50" s="4" t="s">
        <v>332</v>
      </c>
      <c r="AK50" s="4" t="s">
        <v>328</v>
      </c>
      <c r="AL50" s="2">
        <f>IF(C50=[1]Лист1!$C47,1,0)</f>
        <v>1</v>
      </c>
    </row>
    <row r="51" spans="1:38" ht="15" customHeight="1" x14ac:dyDescent="0.25">
      <c r="A51" s="27">
        <v>47</v>
      </c>
      <c r="B51" s="28" t="s">
        <v>472</v>
      </c>
      <c r="C51" s="28" t="s">
        <v>518</v>
      </c>
      <c r="D51" s="37">
        <v>42736</v>
      </c>
      <c r="E51" s="4" t="s">
        <v>326</v>
      </c>
      <c r="F51" s="1">
        <v>42724</v>
      </c>
      <c r="G51" s="4">
        <v>2</v>
      </c>
      <c r="H51" s="1">
        <v>42736</v>
      </c>
      <c r="I51" s="4" t="s">
        <v>494</v>
      </c>
      <c r="J51" s="4" t="s">
        <v>327</v>
      </c>
      <c r="K51" s="5" t="s">
        <v>473</v>
      </c>
      <c r="L51" s="4">
        <v>1980</v>
      </c>
      <c r="M51" s="4">
        <v>1980</v>
      </c>
      <c r="N51" s="4" t="s">
        <v>328</v>
      </c>
      <c r="O51" s="4" t="s">
        <v>329</v>
      </c>
      <c r="P51" s="4">
        <v>9</v>
      </c>
      <c r="Q51" s="4">
        <v>9</v>
      </c>
      <c r="R51" s="4">
        <v>6</v>
      </c>
      <c r="S51" s="4">
        <v>6</v>
      </c>
      <c r="T51" s="4">
        <v>216</v>
      </c>
      <c r="U51" s="4">
        <v>216</v>
      </c>
      <c r="V51" s="4">
        <v>0</v>
      </c>
      <c r="W51" s="31">
        <f t="shared" si="1"/>
        <v>14247.3</v>
      </c>
      <c r="X51" s="6">
        <v>11619</v>
      </c>
      <c r="Y51" s="7">
        <v>0</v>
      </c>
      <c r="Z51" s="8">
        <v>2628.3</v>
      </c>
      <c r="AA51" s="4" t="s">
        <v>549</v>
      </c>
      <c r="AB51" s="9">
        <v>8008</v>
      </c>
      <c r="AC51" s="9">
        <v>0</v>
      </c>
      <c r="AD51" s="4" t="s">
        <v>330</v>
      </c>
      <c r="AE51" s="1" t="s">
        <v>330</v>
      </c>
      <c r="AF51" s="4" t="s">
        <v>328</v>
      </c>
      <c r="AG51" s="4" t="s">
        <v>331</v>
      </c>
      <c r="AH51" s="4" t="s">
        <v>328</v>
      </c>
      <c r="AI51" s="4" t="s">
        <v>332</v>
      </c>
      <c r="AJ51" s="4" t="s">
        <v>332</v>
      </c>
      <c r="AK51" s="4" t="s">
        <v>328</v>
      </c>
      <c r="AL51" s="2">
        <f>IF(C51=[1]Лист1!$C48,1,0)</f>
        <v>1</v>
      </c>
    </row>
    <row r="52" spans="1:38" ht="15" customHeight="1" x14ac:dyDescent="0.25">
      <c r="A52" s="27">
        <v>48</v>
      </c>
      <c r="B52" s="28" t="s">
        <v>391</v>
      </c>
      <c r="C52" s="28" t="s">
        <v>519</v>
      </c>
      <c r="D52" s="37">
        <v>42064</v>
      </c>
      <c r="E52" s="4" t="s">
        <v>326</v>
      </c>
      <c r="F52" s="1">
        <v>41997</v>
      </c>
      <c r="G52" s="4">
        <v>1</v>
      </c>
      <c r="H52" s="1">
        <v>42036</v>
      </c>
      <c r="I52" s="4" t="s">
        <v>436</v>
      </c>
      <c r="J52" s="4" t="s">
        <v>327</v>
      </c>
      <c r="K52" s="5" t="s">
        <v>407</v>
      </c>
      <c r="L52" s="4">
        <v>1984</v>
      </c>
      <c r="M52" s="4">
        <v>1984</v>
      </c>
      <c r="N52" s="4" t="s">
        <v>328</v>
      </c>
      <c r="O52" s="4" t="s">
        <v>329</v>
      </c>
      <c r="P52" s="4">
        <v>5</v>
      </c>
      <c r="Q52" s="4">
        <v>5</v>
      </c>
      <c r="R52" s="4">
        <v>4</v>
      </c>
      <c r="S52" s="4">
        <v>0</v>
      </c>
      <c r="T52" s="4">
        <v>60</v>
      </c>
      <c r="U52" s="4">
        <v>60</v>
      </c>
      <c r="V52" s="4">
        <v>0</v>
      </c>
      <c r="W52" s="31">
        <f t="shared" si="1"/>
        <v>3775.76</v>
      </c>
      <c r="X52" s="6">
        <v>2782.4</v>
      </c>
      <c r="Y52" s="7">
        <v>0</v>
      </c>
      <c r="Z52" s="8">
        <v>993.36</v>
      </c>
      <c r="AA52" s="4" t="s">
        <v>550</v>
      </c>
      <c r="AB52" s="9">
        <v>2898</v>
      </c>
      <c r="AC52" s="9">
        <v>0</v>
      </c>
      <c r="AD52" s="4" t="s">
        <v>330</v>
      </c>
      <c r="AE52" s="1" t="s">
        <v>330</v>
      </c>
      <c r="AF52" s="4" t="s">
        <v>328</v>
      </c>
      <c r="AG52" s="4" t="s">
        <v>331</v>
      </c>
      <c r="AH52" s="4" t="s">
        <v>328</v>
      </c>
      <c r="AI52" s="4" t="s">
        <v>332</v>
      </c>
      <c r="AJ52" s="4" t="s">
        <v>332</v>
      </c>
      <c r="AK52" s="4" t="s">
        <v>328</v>
      </c>
      <c r="AL52" s="2">
        <f>IF(C52=[1]Лист1!$C49,1,0)</f>
        <v>1</v>
      </c>
    </row>
    <row r="53" spans="1:38" ht="15" customHeight="1" x14ac:dyDescent="0.25">
      <c r="A53" s="27">
        <v>49</v>
      </c>
      <c r="B53" s="28" t="s">
        <v>474</v>
      </c>
      <c r="C53" s="28" t="s">
        <v>520</v>
      </c>
      <c r="D53" s="37">
        <v>42736</v>
      </c>
      <c r="E53" s="4" t="s">
        <v>326</v>
      </c>
      <c r="F53" s="1">
        <v>42708</v>
      </c>
      <c r="G53" s="4">
        <v>2</v>
      </c>
      <c r="H53" s="1">
        <v>42736</v>
      </c>
      <c r="I53" s="4" t="s">
        <v>495</v>
      </c>
      <c r="J53" s="4" t="s">
        <v>327</v>
      </c>
      <c r="K53" s="5" t="s">
        <v>475</v>
      </c>
      <c r="L53" s="4">
        <v>1981</v>
      </c>
      <c r="M53" s="4">
        <v>1981</v>
      </c>
      <c r="N53" s="4" t="s">
        <v>328</v>
      </c>
      <c r="O53" s="4" t="s">
        <v>329</v>
      </c>
      <c r="P53" s="4">
        <v>9</v>
      </c>
      <c r="Q53" s="4">
        <v>9</v>
      </c>
      <c r="R53" s="4">
        <v>2</v>
      </c>
      <c r="S53" s="4">
        <v>2</v>
      </c>
      <c r="T53" s="4">
        <v>72</v>
      </c>
      <c r="U53" s="4">
        <v>72</v>
      </c>
      <c r="V53" s="4">
        <v>0</v>
      </c>
      <c r="W53" s="31">
        <f t="shared" si="1"/>
        <v>4821.8999999999996</v>
      </c>
      <c r="X53" s="6">
        <v>3894.7</v>
      </c>
      <c r="Y53" s="7">
        <v>0</v>
      </c>
      <c r="Z53" s="8">
        <v>927.2</v>
      </c>
      <c r="AA53" s="4" t="s">
        <v>551</v>
      </c>
      <c r="AB53" s="9">
        <v>3460</v>
      </c>
      <c r="AC53" s="9">
        <v>0</v>
      </c>
      <c r="AD53" s="4" t="s">
        <v>330</v>
      </c>
      <c r="AE53" s="1" t="s">
        <v>330</v>
      </c>
      <c r="AF53" s="4" t="s">
        <v>328</v>
      </c>
      <c r="AG53" s="4" t="s">
        <v>331</v>
      </c>
      <c r="AH53" s="4" t="s">
        <v>328</v>
      </c>
      <c r="AI53" s="4" t="s">
        <v>332</v>
      </c>
      <c r="AJ53" s="4" t="s">
        <v>332</v>
      </c>
      <c r="AK53" s="4" t="s">
        <v>328</v>
      </c>
      <c r="AL53" s="2">
        <f>IF(C53=[1]Лист1!$C50,1,0)</f>
        <v>1</v>
      </c>
    </row>
    <row r="54" spans="1:38" s="45" customFormat="1" ht="15" customHeight="1" x14ac:dyDescent="0.25">
      <c r="A54" s="27">
        <v>50</v>
      </c>
      <c r="B54" s="42" t="s">
        <v>755</v>
      </c>
      <c r="C54" s="43" t="s">
        <v>756</v>
      </c>
      <c r="D54" s="37"/>
      <c r="E54" s="4" t="s">
        <v>326</v>
      </c>
      <c r="F54" s="1">
        <v>42144</v>
      </c>
      <c r="G54" s="4">
        <v>2</v>
      </c>
      <c r="H54" s="1">
        <v>42144</v>
      </c>
      <c r="I54" s="4" t="s">
        <v>761</v>
      </c>
      <c r="J54" s="4" t="s">
        <v>327</v>
      </c>
      <c r="K54" s="5" t="s">
        <v>759</v>
      </c>
      <c r="L54" s="4">
        <v>1976</v>
      </c>
      <c r="M54" s="4">
        <v>1976</v>
      </c>
      <c r="N54" s="4" t="s">
        <v>328</v>
      </c>
      <c r="O54" s="4" t="s">
        <v>329</v>
      </c>
      <c r="P54" s="4">
        <v>5</v>
      </c>
      <c r="Q54" s="4">
        <v>5</v>
      </c>
      <c r="R54" s="4">
        <v>1</v>
      </c>
      <c r="S54" s="4">
        <v>0</v>
      </c>
      <c r="T54" s="4">
        <v>147</v>
      </c>
      <c r="U54" s="4">
        <v>147</v>
      </c>
      <c r="V54" s="4">
        <v>0</v>
      </c>
      <c r="W54" s="44"/>
      <c r="X54" s="6">
        <v>2401.42</v>
      </c>
      <c r="Y54" s="7">
        <v>487.7</v>
      </c>
      <c r="Z54" s="8">
        <v>2897</v>
      </c>
      <c r="AA54" s="4" t="s">
        <v>763</v>
      </c>
      <c r="AB54" s="9">
        <v>4338.6000000000004</v>
      </c>
      <c r="AC54" s="9">
        <v>0</v>
      </c>
      <c r="AD54" s="4" t="s">
        <v>330</v>
      </c>
      <c r="AE54" s="1" t="s">
        <v>330</v>
      </c>
      <c r="AF54" s="4" t="s">
        <v>328</v>
      </c>
      <c r="AG54" s="4" t="s">
        <v>331</v>
      </c>
      <c r="AH54" s="4" t="s">
        <v>328</v>
      </c>
      <c r="AI54" s="4" t="s">
        <v>332</v>
      </c>
      <c r="AJ54" s="4" t="s">
        <v>332</v>
      </c>
      <c r="AK54" s="4" t="s">
        <v>328</v>
      </c>
      <c r="AL54" s="2">
        <f>IF(C54=[1]Лист1!$C51,1,0)</f>
        <v>1</v>
      </c>
    </row>
    <row r="55" spans="1:38" ht="15" customHeight="1" x14ac:dyDescent="0.25">
      <c r="A55" s="27">
        <v>51</v>
      </c>
      <c r="B55" s="28" t="s">
        <v>476</v>
      </c>
      <c r="C55" s="28" t="s">
        <v>521</v>
      </c>
      <c r="D55" s="37">
        <v>42736</v>
      </c>
      <c r="E55" s="4" t="s">
        <v>326</v>
      </c>
      <c r="F55" s="1">
        <v>42708</v>
      </c>
      <c r="G55" s="4">
        <v>2</v>
      </c>
      <c r="H55" s="1">
        <v>42736</v>
      </c>
      <c r="I55" s="4" t="s">
        <v>496</v>
      </c>
      <c r="J55" s="4" t="s">
        <v>327</v>
      </c>
      <c r="K55" s="5" t="s">
        <v>477</v>
      </c>
      <c r="L55" s="4">
        <v>1984</v>
      </c>
      <c r="M55" s="4">
        <v>1984</v>
      </c>
      <c r="N55" s="4" t="s">
        <v>328</v>
      </c>
      <c r="O55" s="4" t="s">
        <v>329</v>
      </c>
      <c r="P55" s="4">
        <v>5</v>
      </c>
      <c r="Q55" s="4">
        <v>5</v>
      </c>
      <c r="R55" s="4">
        <v>4</v>
      </c>
      <c r="S55" s="4">
        <v>0</v>
      </c>
      <c r="T55" s="4">
        <v>60</v>
      </c>
      <c r="U55" s="4">
        <v>60</v>
      </c>
      <c r="V55" s="4">
        <v>0</v>
      </c>
      <c r="W55" s="31">
        <f>X55+Y55+Z55</f>
        <v>3771.05</v>
      </c>
      <c r="X55" s="6">
        <v>2802.8</v>
      </c>
      <c r="Y55" s="7">
        <v>0</v>
      </c>
      <c r="Z55" s="8">
        <v>968.25</v>
      </c>
      <c r="AA55" s="4" t="s">
        <v>553</v>
      </c>
      <c r="AB55" s="9">
        <v>2656</v>
      </c>
      <c r="AC55" s="9">
        <v>0</v>
      </c>
      <c r="AD55" s="4" t="s">
        <v>330</v>
      </c>
      <c r="AE55" s="1" t="s">
        <v>330</v>
      </c>
      <c r="AF55" s="4" t="s">
        <v>328</v>
      </c>
      <c r="AG55" s="4" t="s">
        <v>331</v>
      </c>
      <c r="AH55" s="4" t="s">
        <v>328</v>
      </c>
      <c r="AI55" s="4" t="s">
        <v>332</v>
      </c>
      <c r="AJ55" s="4" t="s">
        <v>332</v>
      </c>
      <c r="AK55" s="4" t="s">
        <v>328</v>
      </c>
      <c r="AL55" s="2">
        <f>IF(C55=[1]Лист1!$C52,1,0)</f>
        <v>1</v>
      </c>
    </row>
    <row r="56" spans="1:38" s="45" customFormat="1" ht="15" customHeight="1" x14ac:dyDescent="0.25">
      <c r="A56" s="27">
        <v>52</v>
      </c>
      <c r="B56" s="42" t="s">
        <v>757</v>
      </c>
      <c r="C56" s="43" t="s">
        <v>758</v>
      </c>
      <c r="D56" s="37"/>
      <c r="E56" s="4" t="s">
        <v>326</v>
      </c>
      <c r="F56" s="1">
        <v>43438</v>
      </c>
      <c r="G56" s="4">
        <v>2</v>
      </c>
      <c r="H56" s="1">
        <v>43556</v>
      </c>
      <c r="I56" s="4" t="s">
        <v>762</v>
      </c>
      <c r="J56" s="4" t="s">
        <v>327</v>
      </c>
      <c r="K56" s="5" t="s">
        <v>760</v>
      </c>
      <c r="L56" s="4">
        <v>1988</v>
      </c>
      <c r="M56" s="4">
        <v>1988</v>
      </c>
      <c r="N56" s="4" t="s">
        <v>328</v>
      </c>
      <c r="O56" s="4" t="s">
        <v>329</v>
      </c>
      <c r="P56" s="4">
        <v>9</v>
      </c>
      <c r="Q56" s="4">
        <v>9</v>
      </c>
      <c r="R56" s="4">
        <v>2</v>
      </c>
      <c r="S56" s="4">
        <v>2</v>
      </c>
      <c r="T56" s="4">
        <v>312</v>
      </c>
      <c r="U56" s="4">
        <v>312</v>
      </c>
      <c r="V56" s="4">
        <v>0</v>
      </c>
      <c r="W56" s="44"/>
      <c r="X56" s="6">
        <v>7526.04</v>
      </c>
      <c r="Y56" s="7">
        <v>424.1</v>
      </c>
      <c r="Z56" s="8">
        <v>2980.4</v>
      </c>
      <c r="AA56" s="4" t="s">
        <v>764</v>
      </c>
      <c r="AB56" s="9">
        <v>7256.3</v>
      </c>
      <c r="AC56" s="9">
        <v>0</v>
      </c>
      <c r="AD56" s="4" t="s">
        <v>330</v>
      </c>
      <c r="AE56" s="1" t="s">
        <v>330</v>
      </c>
      <c r="AF56" s="4" t="s">
        <v>328</v>
      </c>
      <c r="AG56" s="4" t="s">
        <v>331</v>
      </c>
      <c r="AH56" s="4" t="s">
        <v>328</v>
      </c>
      <c r="AI56" s="4" t="s">
        <v>332</v>
      </c>
      <c r="AJ56" s="4" t="s">
        <v>332</v>
      </c>
      <c r="AK56" s="4" t="s">
        <v>328</v>
      </c>
      <c r="AL56" s="2">
        <f>IF(C56=[1]Лист1!$C53,1,0)</f>
        <v>1</v>
      </c>
    </row>
    <row r="57" spans="1:38" ht="15" customHeight="1" x14ac:dyDescent="0.25">
      <c r="A57" s="27">
        <v>53</v>
      </c>
      <c r="B57" s="28" t="s">
        <v>478</v>
      </c>
      <c r="C57" s="28" t="s">
        <v>522</v>
      </c>
      <c r="D57" s="37">
        <v>42736</v>
      </c>
      <c r="E57" s="4" t="s">
        <v>326</v>
      </c>
      <c r="F57" s="1">
        <v>42724</v>
      </c>
      <c r="G57" s="4">
        <v>2</v>
      </c>
      <c r="H57" s="1">
        <v>42736</v>
      </c>
      <c r="I57" s="4" t="s">
        <v>497</v>
      </c>
      <c r="J57" s="4" t="s">
        <v>327</v>
      </c>
      <c r="K57" s="5" t="s">
        <v>479</v>
      </c>
      <c r="L57" s="4">
        <v>1989</v>
      </c>
      <c r="M57" s="4">
        <v>1989</v>
      </c>
      <c r="N57" s="4" t="s">
        <v>328</v>
      </c>
      <c r="O57" s="4" t="s">
        <v>329</v>
      </c>
      <c r="P57" s="4">
        <v>9</v>
      </c>
      <c r="Q57" s="4">
        <v>9</v>
      </c>
      <c r="R57" s="4">
        <v>4</v>
      </c>
      <c r="S57" s="4">
        <v>4</v>
      </c>
      <c r="T57" s="4">
        <v>143</v>
      </c>
      <c r="U57" s="4">
        <v>143</v>
      </c>
      <c r="V57" s="4">
        <v>0</v>
      </c>
      <c r="W57" s="31">
        <f t="shared" ref="W57:W69" si="2">X57+Y57+Z57</f>
        <v>9961.7999999999993</v>
      </c>
      <c r="X57" s="6">
        <v>7675.3</v>
      </c>
      <c r="Y57" s="7">
        <v>0</v>
      </c>
      <c r="Z57" s="8">
        <v>2286.5</v>
      </c>
      <c r="AA57" s="4" t="s">
        <v>554</v>
      </c>
      <c r="AB57" s="9">
        <v>4903</v>
      </c>
      <c r="AC57" s="9">
        <v>0</v>
      </c>
      <c r="AD57" s="4" t="s">
        <v>330</v>
      </c>
      <c r="AE57" s="1" t="s">
        <v>330</v>
      </c>
      <c r="AF57" s="4" t="s">
        <v>328</v>
      </c>
      <c r="AG57" s="4" t="s">
        <v>331</v>
      </c>
      <c r="AH57" s="4" t="s">
        <v>328</v>
      </c>
      <c r="AI57" s="4" t="s">
        <v>332</v>
      </c>
      <c r="AJ57" s="4" t="s">
        <v>332</v>
      </c>
      <c r="AK57" s="4" t="s">
        <v>328</v>
      </c>
      <c r="AL57" s="2">
        <f>IF(C57=[1]Лист1!$C54,1,0)</f>
        <v>1</v>
      </c>
    </row>
    <row r="58" spans="1:38" ht="15" customHeight="1" x14ac:dyDescent="0.25">
      <c r="A58" s="27">
        <v>54</v>
      </c>
      <c r="B58" s="28" t="s">
        <v>480</v>
      </c>
      <c r="C58" s="28" t="s">
        <v>523</v>
      </c>
      <c r="D58" s="37">
        <v>42736</v>
      </c>
      <c r="E58" s="4" t="s">
        <v>326</v>
      </c>
      <c r="F58" s="1">
        <v>42709</v>
      </c>
      <c r="G58" s="4">
        <v>2</v>
      </c>
      <c r="H58" s="1">
        <v>42736</v>
      </c>
      <c r="I58" s="4" t="s">
        <v>498</v>
      </c>
      <c r="J58" s="4" t="s">
        <v>327</v>
      </c>
      <c r="K58" s="5" t="s">
        <v>481</v>
      </c>
      <c r="L58" s="4">
        <v>1983</v>
      </c>
      <c r="M58" s="4">
        <v>1983</v>
      </c>
      <c r="N58" s="4" t="s">
        <v>328</v>
      </c>
      <c r="O58" s="4" t="s">
        <v>329</v>
      </c>
      <c r="P58" s="4">
        <v>9</v>
      </c>
      <c r="Q58" s="4">
        <v>9</v>
      </c>
      <c r="R58" s="4">
        <v>7</v>
      </c>
      <c r="S58" s="4">
        <v>7</v>
      </c>
      <c r="T58" s="4">
        <v>252</v>
      </c>
      <c r="U58" s="4">
        <v>252</v>
      </c>
      <c r="V58" s="4">
        <v>0</v>
      </c>
      <c r="W58" s="31">
        <f t="shared" si="2"/>
        <v>16727.800000000003</v>
      </c>
      <c r="X58" s="6">
        <v>13346.1</v>
      </c>
      <c r="Y58" s="7">
        <v>577.20000000000005</v>
      </c>
      <c r="Z58" s="8">
        <v>2804.5</v>
      </c>
      <c r="AA58" s="4" t="s">
        <v>555</v>
      </c>
      <c r="AB58" s="9">
        <v>10022</v>
      </c>
      <c r="AC58" s="9">
        <v>0</v>
      </c>
      <c r="AD58" s="4" t="s">
        <v>330</v>
      </c>
      <c r="AE58" s="1" t="s">
        <v>330</v>
      </c>
      <c r="AF58" s="4" t="s">
        <v>328</v>
      </c>
      <c r="AG58" s="4" t="s">
        <v>331</v>
      </c>
      <c r="AH58" s="4" t="s">
        <v>328</v>
      </c>
      <c r="AI58" s="4" t="s">
        <v>332</v>
      </c>
      <c r="AJ58" s="4" t="s">
        <v>332</v>
      </c>
      <c r="AK58" s="4" t="s">
        <v>328</v>
      </c>
      <c r="AL58" s="2">
        <f>IF(C58=[1]Лист1!$C55,1,0)</f>
        <v>1</v>
      </c>
    </row>
    <row r="59" spans="1:38" ht="15" customHeight="1" x14ac:dyDescent="0.25">
      <c r="A59" s="27">
        <v>55</v>
      </c>
      <c r="B59" s="28" t="s">
        <v>392</v>
      </c>
      <c r="C59" s="28" t="s">
        <v>524</v>
      </c>
      <c r="D59" s="37">
        <v>42156</v>
      </c>
      <c r="E59" s="4" t="s">
        <v>326</v>
      </c>
      <c r="F59" s="1">
        <v>42139</v>
      </c>
      <c r="G59" s="4">
        <v>2</v>
      </c>
      <c r="H59" s="1">
        <v>42144</v>
      </c>
      <c r="I59" s="4" t="s">
        <v>437</v>
      </c>
      <c r="J59" s="4" t="s">
        <v>327</v>
      </c>
      <c r="K59" s="5" t="s">
        <v>408</v>
      </c>
      <c r="L59" s="4">
        <v>1985</v>
      </c>
      <c r="M59" s="4">
        <v>1985</v>
      </c>
      <c r="N59" s="4" t="s">
        <v>328</v>
      </c>
      <c r="O59" s="4" t="s">
        <v>329</v>
      </c>
      <c r="P59" s="4">
        <v>9</v>
      </c>
      <c r="Q59" s="4">
        <v>9</v>
      </c>
      <c r="R59" s="4">
        <v>2</v>
      </c>
      <c r="S59" s="4">
        <v>2</v>
      </c>
      <c r="T59" s="4">
        <v>206</v>
      </c>
      <c r="U59" s="4">
        <v>206</v>
      </c>
      <c r="V59" s="4">
        <v>0</v>
      </c>
      <c r="W59" s="31">
        <f t="shared" si="2"/>
        <v>8483.7999999999993</v>
      </c>
      <c r="X59" s="6">
        <v>6481.4</v>
      </c>
      <c r="Y59" s="7">
        <v>0</v>
      </c>
      <c r="Z59" s="8">
        <v>2002.4</v>
      </c>
      <c r="AA59" s="4" t="s">
        <v>556</v>
      </c>
      <c r="AB59" s="9">
        <v>4303</v>
      </c>
      <c r="AC59" s="9">
        <v>0</v>
      </c>
      <c r="AD59" s="4" t="s">
        <v>330</v>
      </c>
      <c r="AE59" s="1" t="s">
        <v>330</v>
      </c>
      <c r="AF59" s="4" t="s">
        <v>328</v>
      </c>
      <c r="AG59" s="4" t="s">
        <v>331</v>
      </c>
      <c r="AH59" s="4" t="s">
        <v>328</v>
      </c>
      <c r="AI59" s="4" t="s">
        <v>332</v>
      </c>
      <c r="AJ59" s="4" t="s">
        <v>332</v>
      </c>
      <c r="AK59" s="4" t="s">
        <v>328</v>
      </c>
      <c r="AL59" s="2">
        <f>IF(C59=[1]Лист1!$C56,1,0)</f>
        <v>1</v>
      </c>
    </row>
    <row r="60" spans="1:38" ht="15" customHeight="1" x14ac:dyDescent="0.25">
      <c r="A60" s="27">
        <v>56</v>
      </c>
      <c r="B60" s="28" t="s">
        <v>393</v>
      </c>
      <c r="C60" s="28" t="s">
        <v>525</v>
      </c>
      <c r="D60" s="37">
        <v>42156</v>
      </c>
      <c r="E60" s="4" t="s">
        <v>326</v>
      </c>
      <c r="F60" s="1">
        <v>42138</v>
      </c>
      <c r="G60" s="4">
        <v>2</v>
      </c>
      <c r="H60" s="1">
        <v>42144</v>
      </c>
      <c r="I60" s="4" t="s">
        <v>438</v>
      </c>
      <c r="J60" s="4" t="s">
        <v>327</v>
      </c>
      <c r="K60" s="5" t="s">
        <v>409</v>
      </c>
      <c r="L60" s="4">
        <v>1984</v>
      </c>
      <c r="M60" s="4">
        <v>1984</v>
      </c>
      <c r="N60" s="4" t="s">
        <v>328</v>
      </c>
      <c r="O60" s="4" t="s">
        <v>329</v>
      </c>
      <c r="P60" s="4">
        <v>9</v>
      </c>
      <c r="Q60" s="4">
        <v>9</v>
      </c>
      <c r="R60" s="4">
        <v>2</v>
      </c>
      <c r="S60" s="4">
        <v>2</v>
      </c>
      <c r="T60" s="4">
        <v>206</v>
      </c>
      <c r="U60" s="4">
        <v>206</v>
      </c>
      <c r="V60" s="4">
        <v>0</v>
      </c>
      <c r="W60" s="31">
        <f t="shared" si="2"/>
        <v>8513.2999999999993</v>
      </c>
      <c r="X60" s="6">
        <v>6437.7</v>
      </c>
      <c r="Y60" s="7">
        <v>0</v>
      </c>
      <c r="Z60" s="8">
        <v>2075.6</v>
      </c>
      <c r="AA60" s="4" t="s">
        <v>557</v>
      </c>
      <c r="AB60" s="9">
        <v>4776</v>
      </c>
      <c r="AC60" s="9">
        <v>0</v>
      </c>
      <c r="AD60" s="4" t="s">
        <v>330</v>
      </c>
      <c r="AE60" s="1" t="s">
        <v>330</v>
      </c>
      <c r="AF60" s="4" t="s">
        <v>328</v>
      </c>
      <c r="AG60" s="4" t="s">
        <v>331</v>
      </c>
      <c r="AH60" s="4" t="s">
        <v>328</v>
      </c>
      <c r="AI60" s="4" t="s">
        <v>332</v>
      </c>
      <c r="AJ60" s="4" t="s">
        <v>332</v>
      </c>
      <c r="AK60" s="4" t="s">
        <v>328</v>
      </c>
      <c r="AL60" s="2">
        <f>IF(C60=[1]Лист1!$C57,1,0)</f>
        <v>1</v>
      </c>
    </row>
    <row r="61" spans="1:38" ht="15" customHeight="1" x14ac:dyDescent="0.25">
      <c r="A61" s="27">
        <v>57</v>
      </c>
      <c r="B61" s="28" t="s">
        <v>394</v>
      </c>
      <c r="C61" s="28" t="s">
        <v>526</v>
      </c>
      <c r="D61" s="37">
        <v>42156</v>
      </c>
      <c r="E61" s="4" t="s">
        <v>326</v>
      </c>
      <c r="F61" s="1">
        <v>42138</v>
      </c>
      <c r="G61" s="4">
        <v>2</v>
      </c>
      <c r="H61" s="1">
        <v>42144</v>
      </c>
      <c r="I61" s="4" t="s">
        <v>439</v>
      </c>
      <c r="J61" s="4" t="s">
        <v>327</v>
      </c>
      <c r="K61" s="5" t="s">
        <v>410</v>
      </c>
      <c r="L61" s="4">
        <v>1983</v>
      </c>
      <c r="M61" s="4">
        <v>1983</v>
      </c>
      <c r="N61" s="4" t="s">
        <v>328</v>
      </c>
      <c r="O61" s="4" t="s">
        <v>329</v>
      </c>
      <c r="P61" s="4">
        <v>9</v>
      </c>
      <c r="Q61" s="4">
        <v>9</v>
      </c>
      <c r="R61" s="4">
        <v>2</v>
      </c>
      <c r="S61" s="4">
        <v>2</v>
      </c>
      <c r="T61" s="4">
        <v>206</v>
      </c>
      <c r="U61" s="4">
        <v>206</v>
      </c>
      <c r="V61" s="4">
        <v>0</v>
      </c>
      <c r="W61" s="31">
        <f t="shared" si="2"/>
        <v>8205.4000000000015</v>
      </c>
      <c r="X61" s="6">
        <v>6145.1</v>
      </c>
      <c r="Y61" s="7">
        <v>0</v>
      </c>
      <c r="Z61" s="8">
        <v>2060.3000000000002</v>
      </c>
      <c r="AA61" s="4" t="s">
        <v>558</v>
      </c>
      <c r="AB61" s="9">
        <v>4325</v>
      </c>
      <c r="AC61" s="9">
        <v>0</v>
      </c>
      <c r="AD61" s="4" t="s">
        <v>330</v>
      </c>
      <c r="AE61" s="1" t="s">
        <v>330</v>
      </c>
      <c r="AF61" s="4" t="s">
        <v>328</v>
      </c>
      <c r="AG61" s="4" t="s">
        <v>331</v>
      </c>
      <c r="AH61" s="4" t="s">
        <v>328</v>
      </c>
      <c r="AI61" s="4" t="s">
        <v>332</v>
      </c>
      <c r="AJ61" s="4" t="s">
        <v>332</v>
      </c>
      <c r="AK61" s="4" t="s">
        <v>328</v>
      </c>
      <c r="AL61" s="2">
        <f>IF(C61=[1]Лист1!$C58,1,0)</f>
        <v>1</v>
      </c>
    </row>
    <row r="62" spans="1:38" ht="15" customHeight="1" x14ac:dyDescent="0.25">
      <c r="A62" s="27">
        <v>58</v>
      </c>
      <c r="B62" s="28" t="s">
        <v>395</v>
      </c>
      <c r="C62" s="28" t="s">
        <v>527</v>
      </c>
      <c r="D62" s="37">
        <v>42491</v>
      </c>
      <c r="E62" s="4" t="s">
        <v>326</v>
      </c>
      <c r="F62" s="1">
        <v>42461</v>
      </c>
      <c r="G62" s="4">
        <v>2</v>
      </c>
      <c r="H62" s="1">
        <v>42491</v>
      </c>
      <c r="I62" s="4" t="s">
        <v>440</v>
      </c>
      <c r="J62" s="4" t="s">
        <v>327</v>
      </c>
      <c r="K62" s="5" t="s">
        <v>411</v>
      </c>
      <c r="L62" s="4">
        <v>1993</v>
      </c>
      <c r="M62" s="4">
        <v>1993</v>
      </c>
      <c r="N62" s="4" t="s">
        <v>328</v>
      </c>
      <c r="O62" s="4" t="s">
        <v>329</v>
      </c>
      <c r="P62" s="4">
        <v>9</v>
      </c>
      <c r="Q62" s="4">
        <v>9</v>
      </c>
      <c r="R62" s="4">
        <v>1</v>
      </c>
      <c r="S62" s="4">
        <v>1</v>
      </c>
      <c r="T62" s="4">
        <v>70</v>
      </c>
      <c r="U62" s="4">
        <v>70</v>
      </c>
      <c r="V62" s="4">
        <v>0</v>
      </c>
      <c r="W62" s="31">
        <f t="shared" si="2"/>
        <v>4583.5</v>
      </c>
      <c r="X62" s="6">
        <v>3211.4</v>
      </c>
      <c r="Y62" s="7">
        <v>266.8</v>
      </c>
      <c r="Z62" s="8">
        <v>1105.3</v>
      </c>
      <c r="AA62" s="4" t="s">
        <v>559</v>
      </c>
      <c r="AB62" s="9">
        <v>3745</v>
      </c>
      <c r="AC62" s="9">
        <v>0</v>
      </c>
      <c r="AD62" s="4" t="s">
        <v>330</v>
      </c>
      <c r="AE62" s="1" t="s">
        <v>330</v>
      </c>
      <c r="AF62" s="4" t="s">
        <v>328</v>
      </c>
      <c r="AG62" s="4" t="s">
        <v>331</v>
      </c>
      <c r="AH62" s="4" t="s">
        <v>328</v>
      </c>
      <c r="AI62" s="4" t="s">
        <v>332</v>
      </c>
      <c r="AJ62" s="4" t="s">
        <v>332</v>
      </c>
      <c r="AK62" s="4" t="s">
        <v>328</v>
      </c>
      <c r="AL62" s="2">
        <f>IF(C62=[1]Лист1!$C59,1,0)</f>
        <v>1</v>
      </c>
    </row>
    <row r="63" spans="1:38" ht="15" customHeight="1" x14ac:dyDescent="0.25">
      <c r="A63" s="27">
        <v>59</v>
      </c>
      <c r="B63" s="28" t="s">
        <v>712</v>
      </c>
      <c r="C63" s="28" t="s">
        <v>713</v>
      </c>
      <c r="D63" s="37">
        <v>42736</v>
      </c>
      <c r="E63" s="4" t="s">
        <v>326</v>
      </c>
      <c r="F63" s="1">
        <v>42709</v>
      </c>
      <c r="G63" s="4">
        <v>2</v>
      </c>
      <c r="H63" s="1">
        <v>42736</v>
      </c>
      <c r="I63" s="4" t="s">
        <v>714</v>
      </c>
      <c r="J63" s="4" t="s">
        <v>327</v>
      </c>
      <c r="K63" s="5" t="s">
        <v>715</v>
      </c>
      <c r="L63" s="4">
        <v>1975</v>
      </c>
      <c r="M63" s="4">
        <v>1975</v>
      </c>
      <c r="N63" s="4" t="s">
        <v>328</v>
      </c>
      <c r="O63" s="4" t="s">
        <v>329</v>
      </c>
      <c r="P63" s="4">
        <v>5</v>
      </c>
      <c r="Q63" s="4">
        <v>5</v>
      </c>
      <c r="R63" s="4">
        <v>4</v>
      </c>
      <c r="S63" s="4">
        <v>0</v>
      </c>
      <c r="T63" s="4">
        <v>69</v>
      </c>
      <c r="U63" s="4">
        <v>69</v>
      </c>
      <c r="V63" s="4">
        <v>0</v>
      </c>
      <c r="W63" s="31">
        <f t="shared" si="2"/>
        <v>5005</v>
      </c>
      <c r="X63" s="6">
        <v>3401.3</v>
      </c>
      <c r="Y63" s="7">
        <v>592.20000000000005</v>
      </c>
      <c r="Z63" s="8">
        <v>1011.5</v>
      </c>
      <c r="AA63" s="4" t="s">
        <v>716</v>
      </c>
      <c r="AB63" s="9">
        <v>3401</v>
      </c>
      <c r="AC63" s="9">
        <v>0</v>
      </c>
      <c r="AD63" s="4" t="s">
        <v>330</v>
      </c>
      <c r="AE63" s="1" t="s">
        <v>330</v>
      </c>
      <c r="AF63" s="4" t="s">
        <v>328</v>
      </c>
      <c r="AG63" s="4" t="s">
        <v>331</v>
      </c>
      <c r="AH63" s="4" t="s">
        <v>328</v>
      </c>
      <c r="AI63" s="4" t="s">
        <v>332</v>
      </c>
      <c r="AJ63" s="4" t="s">
        <v>332</v>
      </c>
      <c r="AK63" s="4" t="s">
        <v>328</v>
      </c>
      <c r="AL63" s="2">
        <f>IF(C63=[1]Лист1!$C60,1,0)</f>
        <v>1</v>
      </c>
    </row>
    <row r="64" spans="1:38" ht="15" customHeight="1" x14ac:dyDescent="0.25">
      <c r="A64" s="27">
        <v>60</v>
      </c>
      <c r="B64" s="28" t="s">
        <v>717</v>
      </c>
      <c r="C64" s="28" t="s">
        <v>718</v>
      </c>
      <c r="D64" s="37">
        <v>42736</v>
      </c>
      <c r="E64" s="4" t="s">
        <v>326</v>
      </c>
      <c r="F64" s="1">
        <v>42724</v>
      </c>
      <c r="G64" s="4">
        <v>2</v>
      </c>
      <c r="H64" s="1">
        <v>42736</v>
      </c>
      <c r="I64" s="4" t="s">
        <v>719</v>
      </c>
      <c r="J64" s="4" t="s">
        <v>327</v>
      </c>
      <c r="K64" s="5" t="s">
        <v>720</v>
      </c>
      <c r="L64" s="4">
        <v>1975</v>
      </c>
      <c r="M64" s="4">
        <v>1975</v>
      </c>
      <c r="N64" s="4" t="s">
        <v>328</v>
      </c>
      <c r="O64" s="4" t="s">
        <v>329</v>
      </c>
      <c r="P64" s="4">
        <v>5</v>
      </c>
      <c r="Q64" s="4">
        <v>5</v>
      </c>
      <c r="R64" s="4">
        <v>6</v>
      </c>
      <c r="S64" s="4">
        <v>0</v>
      </c>
      <c r="T64" s="4">
        <v>100</v>
      </c>
      <c r="U64" s="4">
        <v>100</v>
      </c>
      <c r="V64" s="4">
        <v>0</v>
      </c>
      <c r="W64" s="31">
        <f t="shared" si="2"/>
        <v>6285.2</v>
      </c>
      <c r="X64" s="6">
        <v>4846.5</v>
      </c>
      <c r="Y64" s="7">
        <v>0</v>
      </c>
      <c r="Z64" s="8">
        <v>1438.7</v>
      </c>
      <c r="AA64" s="4" t="s">
        <v>721</v>
      </c>
      <c r="AB64" s="9">
        <v>4406</v>
      </c>
      <c r="AC64" s="9">
        <v>0</v>
      </c>
      <c r="AD64" s="4" t="s">
        <v>330</v>
      </c>
      <c r="AE64" s="1" t="s">
        <v>330</v>
      </c>
      <c r="AF64" s="4" t="s">
        <v>328</v>
      </c>
      <c r="AG64" s="4" t="s">
        <v>331</v>
      </c>
      <c r="AH64" s="4" t="s">
        <v>328</v>
      </c>
      <c r="AI64" s="4" t="s">
        <v>332</v>
      </c>
      <c r="AJ64" s="4" t="s">
        <v>332</v>
      </c>
      <c r="AK64" s="4" t="s">
        <v>328</v>
      </c>
      <c r="AL64" s="2">
        <f>IF(C64=[1]Лист1!$C61,1,0)</f>
        <v>1</v>
      </c>
    </row>
    <row r="65" spans="1:38" ht="15" customHeight="1" x14ac:dyDescent="0.25">
      <c r="A65" s="27">
        <v>61</v>
      </c>
      <c r="B65" s="28" t="s">
        <v>722</v>
      </c>
      <c r="C65" s="28" t="s">
        <v>723</v>
      </c>
      <c r="D65" s="37">
        <v>42736</v>
      </c>
      <c r="E65" s="4" t="s">
        <v>326</v>
      </c>
      <c r="F65" s="1">
        <v>42724</v>
      </c>
      <c r="G65" s="4">
        <v>2</v>
      </c>
      <c r="H65" s="1">
        <v>42736</v>
      </c>
      <c r="I65" s="4" t="s">
        <v>724</v>
      </c>
      <c r="J65" s="4" t="s">
        <v>327</v>
      </c>
      <c r="K65" s="5" t="s">
        <v>725</v>
      </c>
      <c r="L65" s="4">
        <v>1972</v>
      </c>
      <c r="M65" s="4">
        <v>1972</v>
      </c>
      <c r="N65" s="4" t="s">
        <v>328</v>
      </c>
      <c r="O65" s="4" t="s">
        <v>329</v>
      </c>
      <c r="P65" s="4">
        <v>5</v>
      </c>
      <c r="Q65" s="4">
        <v>5</v>
      </c>
      <c r="R65" s="4">
        <v>4</v>
      </c>
      <c r="S65" s="4">
        <v>0</v>
      </c>
      <c r="T65" s="4">
        <v>70</v>
      </c>
      <c r="U65" s="4">
        <v>70</v>
      </c>
      <c r="V65" s="4">
        <v>0</v>
      </c>
      <c r="W65" s="31">
        <f t="shared" si="2"/>
        <v>4600</v>
      </c>
      <c r="X65" s="6">
        <v>3250.6</v>
      </c>
      <c r="Y65" s="7">
        <v>347.8</v>
      </c>
      <c r="Z65" s="8">
        <v>1001.6</v>
      </c>
      <c r="AA65" s="4" t="s">
        <v>726</v>
      </c>
      <c r="AB65" s="9">
        <v>1970</v>
      </c>
      <c r="AC65" s="9">
        <v>0</v>
      </c>
      <c r="AD65" s="4" t="s">
        <v>330</v>
      </c>
      <c r="AE65" s="1" t="s">
        <v>330</v>
      </c>
      <c r="AF65" s="4" t="s">
        <v>328</v>
      </c>
      <c r="AG65" s="4" t="s">
        <v>331</v>
      </c>
      <c r="AH65" s="4" t="s">
        <v>328</v>
      </c>
      <c r="AI65" s="4" t="s">
        <v>332</v>
      </c>
      <c r="AJ65" s="4" t="s">
        <v>332</v>
      </c>
      <c r="AK65" s="4" t="s">
        <v>328</v>
      </c>
      <c r="AL65" s="2">
        <f>IF(C65=[1]Лист1!$C62,1,0)</f>
        <v>1</v>
      </c>
    </row>
    <row r="66" spans="1:38" ht="15" customHeight="1" x14ac:dyDescent="0.25">
      <c r="A66" s="27">
        <v>62</v>
      </c>
      <c r="B66" s="28" t="s">
        <v>727</v>
      </c>
      <c r="C66" s="28" t="s">
        <v>728</v>
      </c>
      <c r="D66" s="37">
        <v>42736</v>
      </c>
      <c r="E66" s="4" t="s">
        <v>326</v>
      </c>
      <c r="F66" s="1">
        <v>42723</v>
      </c>
      <c r="G66" s="4">
        <v>2</v>
      </c>
      <c r="H66" s="1">
        <v>42736</v>
      </c>
      <c r="I66" s="4" t="s">
        <v>729</v>
      </c>
      <c r="J66" s="4" t="s">
        <v>327</v>
      </c>
      <c r="K66" s="5" t="s">
        <v>730</v>
      </c>
      <c r="L66" s="4">
        <v>1975</v>
      </c>
      <c r="M66" s="4">
        <v>1975</v>
      </c>
      <c r="N66" s="4" t="s">
        <v>328</v>
      </c>
      <c r="O66" s="4" t="s">
        <v>329</v>
      </c>
      <c r="P66" s="4">
        <v>5</v>
      </c>
      <c r="Q66" s="4">
        <v>5</v>
      </c>
      <c r="R66" s="4">
        <v>4</v>
      </c>
      <c r="S66" s="4">
        <v>0</v>
      </c>
      <c r="T66" s="4">
        <v>70</v>
      </c>
      <c r="U66" s="4">
        <v>70</v>
      </c>
      <c r="V66" s="4">
        <v>0</v>
      </c>
      <c r="W66" s="31">
        <f t="shared" si="2"/>
        <v>4375.05</v>
      </c>
      <c r="X66" s="6">
        <v>3362.89</v>
      </c>
      <c r="Y66" s="7">
        <v>0</v>
      </c>
      <c r="Z66" s="8">
        <v>1012.16</v>
      </c>
      <c r="AA66" s="4" t="s">
        <v>731</v>
      </c>
      <c r="AB66" s="9">
        <v>2823</v>
      </c>
      <c r="AC66" s="9">
        <v>0</v>
      </c>
      <c r="AD66" s="4" t="s">
        <v>330</v>
      </c>
      <c r="AE66" s="1" t="s">
        <v>330</v>
      </c>
      <c r="AF66" s="4" t="s">
        <v>328</v>
      </c>
      <c r="AG66" s="4" t="s">
        <v>331</v>
      </c>
      <c r="AH66" s="4" t="s">
        <v>328</v>
      </c>
      <c r="AI66" s="4" t="s">
        <v>332</v>
      </c>
      <c r="AJ66" s="4" t="s">
        <v>332</v>
      </c>
      <c r="AK66" s="4" t="s">
        <v>328</v>
      </c>
      <c r="AL66" s="2">
        <f>IF(C66=[1]Лист1!$C63,1,0)</f>
        <v>1</v>
      </c>
    </row>
    <row r="67" spans="1:38" ht="15" customHeight="1" x14ac:dyDescent="0.25">
      <c r="A67" s="27">
        <v>63</v>
      </c>
      <c r="B67" s="28" t="s">
        <v>732</v>
      </c>
      <c r="C67" s="28" t="s">
        <v>733</v>
      </c>
      <c r="D67" s="37">
        <v>42736</v>
      </c>
      <c r="E67" s="4" t="s">
        <v>326</v>
      </c>
      <c r="F67" s="1">
        <v>42709</v>
      </c>
      <c r="G67" s="4">
        <v>2</v>
      </c>
      <c r="H67" s="1">
        <v>42736</v>
      </c>
      <c r="I67" s="4" t="s">
        <v>734</v>
      </c>
      <c r="J67" s="4" t="s">
        <v>327</v>
      </c>
      <c r="K67" s="5" t="s">
        <v>735</v>
      </c>
      <c r="L67" s="4">
        <v>1972</v>
      </c>
      <c r="M67" s="4">
        <v>1972</v>
      </c>
      <c r="N67" s="4" t="s">
        <v>328</v>
      </c>
      <c r="O67" s="4" t="s">
        <v>329</v>
      </c>
      <c r="P67" s="4">
        <v>5</v>
      </c>
      <c r="Q67" s="4">
        <v>5</v>
      </c>
      <c r="R67" s="4">
        <v>4</v>
      </c>
      <c r="S67" s="4">
        <v>0</v>
      </c>
      <c r="T67" s="4">
        <v>69</v>
      </c>
      <c r="U67" s="4">
        <v>69</v>
      </c>
      <c r="V67" s="4">
        <v>0</v>
      </c>
      <c r="W67" s="31">
        <f t="shared" si="2"/>
        <v>4380.59</v>
      </c>
      <c r="X67" s="6">
        <v>3068.1</v>
      </c>
      <c r="Y67" s="7">
        <v>220.4</v>
      </c>
      <c r="Z67" s="8">
        <v>1092.0899999999999</v>
      </c>
      <c r="AA67" s="4" t="s">
        <v>736</v>
      </c>
      <c r="AB67" s="9">
        <v>1627</v>
      </c>
      <c r="AC67" s="9">
        <v>0</v>
      </c>
      <c r="AD67" s="4" t="s">
        <v>330</v>
      </c>
      <c r="AE67" s="1" t="s">
        <v>330</v>
      </c>
      <c r="AF67" s="4" t="s">
        <v>328</v>
      </c>
      <c r="AG67" s="4" t="s">
        <v>331</v>
      </c>
      <c r="AH67" s="4" t="s">
        <v>328</v>
      </c>
      <c r="AI67" s="4" t="s">
        <v>332</v>
      </c>
      <c r="AJ67" s="4" t="s">
        <v>332</v>
      </c>
      <c r="AK67" s="4" t="s">
        <v>328</v>
      </c>
      <c r="AL67" s="2">
        <f>IF(C67=[1]Лист1!$C64,1,0)</f>
        <v>1</v>
      </c>
    </row>
    <row r="68" spans="1:38" ht="15" customHeight="1" x14ac:dyDescent="0.25">
      <c r="A68" s="27">
        <v>64</v>
      </c>
      <c r="B68" s="28" t="s">
        <v>737</v>
      </c>
      <c r="C68" s="28" t="s">
        <v>738</v>
      </c>
      <c r="D68" s="37">
        <v>42736</v>
      </c>
      <c r="E68" s="4" t="s">
        <v>326</v>
      </c>
      <c r="F68" s="1">
        <v>42699</v>
      </c>
      <c r="G68" s="4">
        <v>2</v>
      </c>
      <c r="H68" s="1">
        <v>42736</v>
      </c>
      <c r="I68" s="4" t="s">
        <v>739</v>
      </c>
      <c r="J68" s="4" t="s">
        <v>327</v>
      </c>
      <c r="K68" s="5" t="s">
        <v>740</v>
      </c>
      <c r="L68" s="4">
        <v>1972</v>
      </c>
      <c r="M68" s="4">
        <v>1972</v>
      </c>
      <c r="N68" s="4" t="s">
        <v>328</v>
      </c>
      <c r="O68" s="4" t="s">
        <v>329</v>
      </c>
      <c r="P68" s="4">
        <v>5</v>
      </c>
      <c r="Q68" s="4">
        <v>5</v>
      </c>
      <c r="R68" s="4">
        <v>4</v>
      </c>
      <c r="S68" s="4">
        <v>0</v>
      </c>
      <c r="T68" s="4">
        <v>68</v>
      </c>
      <c r="U68" s="4">
        <v>68</v>
      </c>
      <c r="V68" s="4">
        <v>0</v>
      </c>
      <c r="W68" s="31">
        <f t="shared" si="2"/>
        <v>4529.5</v>
      </c>
      <c r="X68" s="6">
        <v>3110.5</v>
      </c>
      <c r="Y68" s="7">
        <v>328</v>
      </c>
      <c r="Z68" s="8">
        <v>1091</v>
      </c>
      <c r="AA68" s="4" t="s">
        <v>741</v>
      </c>
      <c r="AB68" s="9">
        <v>1669</v>
      </c>
      <c r="AC68" s="9">
        <v>0</v>
      </c>
      <c r="AD68" s="4" t="s">
        <v>330</v>
      </c>
      <c r="AE68" s="1" t="s">
        <v>330</v>
      </c>
      <c r="AF68" s="4" t="s">
        <v>328</v>
      </c>
      <c r="AG68" s="4" t="s">
        <v>331</v>
      </c>
      <c r="AH68" s="4" t="s">
        <v>328</v>
      </c>
      <c r="AI68" s="4" t="s">
        <v>332</v>
      </c>
      <c r="AJ68" s="4" t="s">
        <v>332</v>
      </c>
      <c r="AK68" s="4" t="s">
        <v>328</v>
      </c>
      <c r="AL68" s="2">
        <f>IF(C68=[1]Лист1!$C65,1,0)</f>
        <v>1</v>
      </c>
    </row>
    <row r="69" spans="1:38" ht="15" customHeight="1" x14ac:dyDescent="0.25">
      <c r="A69" s="27">
        <v>65</v>
      </c>
      <c r="B69" s="28" t="s">
        <v>742</v>
      </c>
      <c r="C69" s="28" t="s">
        <v>743</v>
      </c>
      <c r="D69" s="37">
        <v>42064</v>
      </c>
      <c r="E69" s="4" t="s">
        <v>326</v>
      </c>
      <c r="F69" s="1">
        <v>41998</v>
      </c>
      <c r="G69" s="4">
        <v>1</v>
      </c>
      <c r="H69" s="1">
        <v>42036</v>
      </c>
      <c r="I69" s="4" t="s">
        <v>744</v>
      </c>
      <c r="J69" s="4" t="s">
        <v>327</v>
      </c>
      <c r="K69" s="5" t="s">
        <v>745</v>
      </c>
      <c r="L69" s="4">
        <v>1975</v>
      </c>
      <c r="M69" s="4">
        <v>1975</v>
      </c>
      <c r="N69" s="4" t="s">
        <v>328</v>
      </c>
      <c r="O69" s="4" t="s">
        <v>329</v>
      </c>
      <c r="P69" s="4">
        <v>5</v>
      </c>
      <c r="Q69" s="4">
        <v>5</v>
      </c>
      <c r="R69" s="4">
        <v>4</v>
      </c>
      <c r="S69" s="4">
        <v>0</v>
      </c>
      <c r="T69" s="4">
        <v>69</v>
      </c>
      <c r="U69" s="4">
        <v>69</v>
      </c>
      <c r="V69" s="4">
        <v>0</v>
      </c>
      <c r="W69" s="31">
        <f t="shared" si="2"/>
        <v>4546.6900000000005</v>
      </c>
      <c r="X69" s="6">
        <v>3282.59</v>
      </c>
      <c r="Y69" s="7">
        <v>296.10000000000002</v>
      </c>
      <c r="Z69" s="8">
        <v>968</v>
      </c>
      <c r="AA69" s="4" t="s">
        <v>746</v>
      </c>
      <c r="AB69" s="9">
        <v>2485</v>
      </c>
      <c r="AC69" s="9">
        <v>0</v>
      </c>
      <c r="AD69" s="4" t="s">
        <v>330</v>
      </c>
      <c r="AE69" s="1" t="s">
        <v>330</v>
      </c>
      <c r="AF69" s="4" t="s">
        <v>328</v>
      </c>
      <c r="AG69" s="4" t="s">
        <v>331</v>
      </c>
      <c r="AH69" s="4" t="s">
        <v>328</v>
      </c>
      <c r="AI69" s="4" t="s">
        <v>332</v>
      </c>
      <c r="AJ69" s="4" t="s">
        <v>332</v>
      </c>
      <c r="AK69" s="4" t="s">
        <v>328</v>
      </c>
      <c r="AL69" s="2">
        <f>IF(C69=[1]Лист1!$C66,1,0)</f>
        <v>1</v>
      </c>
    </row>
  </sheetData>
  <sheetProtection algorithmName="SHA-512" hashValue="cXloiUBtphCzyWw5t1493TykafuHOTQzZGGwn4+6vtogmzLoPGVt6dmzSCCtssSpcfbkddoAU/Con/iRo85mAw==" saltValue="3eNtcSBZDCr/g4gThyT9uQ==" spinCount="100000" sheet="1" objects="1" scenarios="1" autoFilter="0"/>
  <sortState ref="A5:AK67">
    <sortCondition ref="B5:B67"/>
  </sortState>
  <mergeCells count="35">
    <mergeCell ref="AD3:AD4"/>
    <mergeCell ref="AE3:AE4"/>
    <mergeCell ref="AF3:AF4"/>
    <mergeCell ref="AG3:AG4"/>
    <mergeCell ref="T3:V3"/>
    <mergeCell ref="AI2:AK2"/>
    <mergeCell ref="AI3:AI4"/>
    <mergeCell ref="AJ3:AJ4"/>
    <mergeCell ref="AK3:AK4"/>
    <mergeCell ref="K2:AH2"/>
    <mergeCell ref="L3:L4"/>
    <mergeCell ref="M3:M4"/>
    <mergeCell ref="AB3:AB4"/>
    <mergeCell ref="AA3:AA4"/>
    <mergeCell ref="Z3:Z4"/>
    <mergeCell ref="Y3:Y4"/>
    <mergeCell ref="X3:X4"/>
    <mergeCell ref="W3:W4"/>
    <mergeCell ref="AH3:AH4"/>
    <mergeCell ref="AC3:AC4"/>
    <mergeCell ref="S3:S4"/>
    <mergeCell ref="R3:R4"/>
    <mergeCell ref="J3:J4"/>
    <mergeCell ref="K3:K4"/>
    <mergeCell ref="N3:N4"/>
    <mergeCell ref="E3:G3"/>
    <mergeCell ref="O3:O4"/>
    <mergeCell ref="P3:Q3"/>
    <mergeCell ref="A1:B1"/>
    <mergeCell ref="B2:B4"/>
    <mergeCell ref="A2:A4"/>
    <mergeCell ref="H3:I3"/>
    <mergeCell ref="D3:D4"/>
    <mergeCell ref="D2:I2"/>
    <mergeCell ref="C2:C4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Data!$A$1:$A$4</xm:f>
          </x14:formula1>
          <xm:sqref>J70:J1048576 J5:J23 J25:J32</xm:sqref>
        </x14:dataValidation>
        <x14:dataValidation type="list" allowBlank="1" showInputMessage="1" showErrorMessage="1">
          <x14:formula1>
            <xm:f>Data!$A$6:$A$7</xm:f>
          </x14:formula1>
          <xm:sqref>O70:O1048576 O5:O23 O25:O32</xm:sqref>
        </x14:dataValidation>
        <x14:dataValidation type="list" allowBlank="1" showInputMessage="1" showErrorMessage="1">
          <x14:formula1>
            <xm:f>Data!$A$9:$A$10</xm:f>
          </x14:formula1>
          <xm:sqref>AD70:AD1048576 AD5:AD23 AD25:AD32</xm:sqref>
        </x14:dataValidation>
        <x14:dataValidation type="list" allowBlank="1" showInputMessage="1" showErrorMessage="1">
          <x14:formula1>
            <xm:f>Data!$A$12:$A$13</xm:f>
          </x14:formula1>
          <xm:sqref>AI70:AJ1048576 AI5:AJ23 AI25:AJ32</xm:sqref>
        </x14:dataValidation>
        <x14:dataValidation type="list" allowBlank="1" showInputMessage="1" showErrorMessage="1">
          <x14:formula1>
            <xm:f>'P:\Организации\ООО Триод\ДУ - Форма 2\[ND_f2_2018.xlsx]Data'!#REF!</xm:f>
          </x14:formula1>
          <xm:sqref>AI24:AJ24 AI33:AJ69</xm:sqref>
        </x14:dataValidation>
        <x14:dataValidation type="list" allowBlank="1" showInputMessage="1" showErrorMessage="1">
          <x14:formula1>
            <xm:f>'P:\Организации\ООО Триод\ДУ - Форма 2\[ND_f2_2018.xlsx]Data'!#REF!</xm:f>
          </x14:formula1>
          <xm:sqref>AD24 AD33:AD69</xm:sqref>
        </x14:dataValidation>
        <x14:dataValidation type="list" allowBlank="1" showInputMessage="1" showErrorMessage="1">
          <x14:formula1>
            <xm:f>'P:\Организации\ООО Триод\ДУ - Форма 2\[ND_f2_2018.xlsx]Data'!#REF!</xm:f>
          </x14:formula1>
          <xm:sqref>O24 O33:O69</xm:sqref>
        </x14:dataValidation>
        <x14:dataValidation type="list" allowBlank="1" showInputMessage="1" showErrorMessage="1">
          <x14:formula1>
            <xm:f>'P:\Организации\ООО Триод\ДУ - Форма 2\[ND_f2_2018.xlsx]Data'!#REF!</xm:f>
          </x14:formula1>
          <xm:sqref>J24 J33:J69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H67"/>
  <sheetViews>
    <sheetView workbookViewId="0">
      <pane xSplit="2" ySplit="2" topLeftCell="C6" activePane="bottomRight" state="frozen"/>
      <selection activeCell="B1" sqref="B1:B3"/>
      <selection pane="topRight" activeCell="B1" sqref="B1:B3"/>
      <selection pane="bottomLeft" activeCell="B1" sqref="B1:B3"/>
      <selection pane="bottomRight" activeCell="R49" sqref="R49"/>
    </sheetView>
  </sheetViews>
  <sheetFormatPr defaultRowHeight="15" x14ac:dyDescent="0.25"/>
  <cols>
    <col min="1" max="1" width="4.7109375" style="29" customWidth="1"/>
    <col min="2" max="2" width="32.7109375" style="30" customWidth="1"/>
    <col min="3" max="3" width="10.7109375" style="30" customWidth="1"/>
    <col min="4" max="4" width="18.7109375" style="22" customWidth="1"/>
    <col min="5" max="5" width="17.7109375" style="22" customWidth="1"/>
    <col min="6" max="6" width="21.7109375" style="22" customWidth="1"/>
    <col min="7" max="7" width="28.7109375" style="22" customWidth="1"/>
    <col min="8" max="9" width="10.7109375" style="22" customWidth="1"/>
    <col min="10" max="10" width="66.7109375" style="22" customWidth="1"/>
    <col min="11" max="12" width="10.7109375" style="22" customWidth="1"/>
    <col min="13" max="13" width="10.7109375" style="11" customWidth="1"/>
    <col min="14" max="14" width="22.7109375" style="22" customWidth="1"/>
    <col min="15" max="15" width="11.7109375" style="22" customWidth="1"/>
    <col min="16" max="16" width="10.7109375" style="22" customWidth="1"/>
    <col min="17" max="17" width="20.7109375" style="22" customWidth="1"/>
    <col min="18" max="19" width="10.7109375" style="22" customWidth="1"/>
    <col min="20" max="20" width="20.7109375" style="22" customWidth="1"/>
    <col min="21" max="22" width="10.7109375" style="22" customWidth="1"/>
    <col min="23" max="23" width="20.7109375" style="22" customWidth="1"/>
    <col min="24" max="25" width="10.7109375" style="22" customWidth="1"/>
    <col min="26" max="26" width="20.7109375" style="22" customWidth="1"/>
    <col min="27" max="28" width="10.7109375" style="22" customWidth="1"/>
    <col min="29" max="29" width="20.7109375" style="22" customWidth="1"/>
    <col min="30" max="31" width="10.7109375" style="22" customWidth="1"/>
    <col min="32" max="32" width="20.7109375" style="22" customWidth="1"/>
    <col min="33" max="34" width="10.7109375" style="22" customWidth="1"/>
    <col min="35" max="35" width="20.7109375" style="22" customWidth="1"/>
    <col min="36" max="37" width="10.7109375" style="22" customWidth="1"/>
    <col min="38" max="38" width="20.7109375" style="22" customWidth="1"/>
    <col min="39" max="39" width="10.7109375" style="22" customWidth="1"/>
    <col min="40" max="40" width="26.7109375" style="22" customWidth="1"/>
    <col min="41" max="42" width="34.7109375" style="22" customWidth="1"/>
    <col min="43" max="43" width="10.7109375" style="22" customWidth="1"/>
    <col min="44" max="45" width="10.7109375" style="10" customWidth="1"/>
    <col min="46" max="46" width="26.7109375" style="22" customWidth="1"/>
    <col min="47" max="48" width="34.7109375" style="22" customWidth="1"/>
    <col min="49" max="49" width="10.7109375" style="22" customWidth="1"/>
    <col min="50" max="51" width="10.7109375" style="10" customWidth="1"/>
    <col min="52" max="52" width="26.7109375" style="22" customWidth="1"/>
    <col min="53" max="54" width="34.7109375" style="22" customWidth="1"/>
    <col min="55" max="55" width="10.7109375" style="22" customWidth="1"/>
    <col min="56" max="57" width="10.7109375" style="10" customWidth="1"/>
    <col min="58" max="58" width="26.7109375" style="22" customWidth="1"/>
    <col min="59" max="60" width="34.7109375" style="22" customWidth="1"/>
    <col min="61" max="61" width="10.7109375" style="22" customWidth="1"/>
    <col min="62" max="63" width="10.7109375" style="10" customWidth="1"/>
    <col min="64" max="64" width="26.7109375" style="22" customWidth="1"/>
    <col min="65" max="66" width="34.7109375" style="22" customWidth="1"/>
    <col min="67" max="67" width="10.7109375" style="22" customWidth="1"/>
    <col min="68" max="69" width="10.7109375" style="10" customWidth="1"/>
    <col min="70" max="70" width="26.7109375" style="22" customWidth="1"/>
    <col min="71" max="72" width="34.7109375" style="22" customWidth="1"/>
    <col min="73" max="73" width="10.7109375" style="22" customWidth="1"/>
    <col min="74" max="75" width="10.7109375" style="10" customWidth="1"/>
    <col min="76" max="76" width="26.7109375" style="22" customWidth="1"/>
    <col min="77" max="78" width="34.7109375" style="22" customWidth="1"/>
    <col min="79" max="79" width="10.7109375" style="22" customWidth="1"/>
    <col min="80" max="81" width="10.7109375" style="10" customWidth="1"/>
    <col min="82" max="82" width="26.7109375" style="22" customWidth="1"/>
    <col min="83" max="84" width="34.7109375" style="22" customWidth="1"/>
    <col min="85" max="85" width="10.7109375" style="22" customWidth="1"/>
    <col min="86" max="87" width="10.7109375" style="10" customWidth="1"/>
    <col min="88" max="88" width="26.7109375" style="22" customWidth="1"/>
    <col min="89" max="90" width="34.7109375" style="22" customWidth="1"/>
    <col min="91" max="93" width="10.7109375" style="22" customWidth="1"/>
    <col min="94" max="94" width="26.7109375" style="22" customWidth="1"/>
    <col min="95" max="96" width="34.7109375" style="22" customWidth="1"/>
    <col min="97" max="97" width="10.7109375" style="22" customWidth="1"/>
    <col min="98" max="99" width="10.7109375" style="10" customWidth="1"/>
    <col min="100" max="100" width="26.7109375" style="22" customWidth="1"/>
    <col min="101" max="102" width="34.7109375" style="22" customWidth="1"/>
    <col min="103" max="103" width="10.7109375" style="22" customWidth="1"/>
    <col min="104" max="105" width="10.7109375" style="10" customWidth="1"/>
    <col min="106" max="106" width="26.7109375" style="22" customWidth="1"/>
    <col min="107" max="108" width="34.7109375" style="22" customWidth="1"/>
    <col min="109" max="109" width="10.7109375" style="22" customWidth="1"/>
    <col min="110" max="111" width="10.7109375" style="10" customWidth="1"/>
    <col min="112" max="112" width="26.7109375" style="22" customWidth="1"/>
    <col min="113" max="114" width="34.7109375" style="22" customWidth="1"/>
    <col min="115" max="115" width="10.7109375" style="22" customWidth="1"/>
    <col min="116" max="117" width="10.7109375" style="10" customWidth="1"/>
    <col min="118" max="118" width="26.7109375" style="22" customWidth="1"/>
    <col min="119" max="120" width="34.7109375" style="22" customWidth="1"/>
    <col min="121" max="121" width="10.7109375" style="22" customWidth="1"/>
    <col min="122" max="123" width="10.7109375" style="10" customWidth="1"/>
    <col min="124" max="124" width="14.7109375" style="22" customWidth="1"/>
    <col min="125" max="125" width="10.7109375" style="22" customWidth="1"/>
    <col min="126" max="126" width="14.7109375" style="22" customWidth="1"/>
    <col min="127" max="127" width="32.7109375" style="22" customWidth="1"/>
    <col min="128" max="129" width="14.7109375" style="22" customWidth="1"/>
    <col min="130" max="130" width="10.7109375" style="11" customWidth="1"/>
    <col min="131" max="131" width="14.7109375" style="22" customWidth="1"/>
    <col min="132" max="132" width="30.7109375" style="22" customWidth="1"/>
    <col min="133" max="133" width="14.7109375" style="22" customWidth="1"/>
    <col min="134" max="134" width="26.7109375" style="22" customWidth="1"/>
    <col min="135" max="137" width="10.7109375" style="22" customWidth="1"/>
    <col min="138" max="16384" width="9.140625" style="22"/>
  </cols>
  <sheetData>
    <row r="1" spans="1:138" s="15" customFormat="1" ht="45" customHeight="1" x14ac:dyDescent="0.25">
      <c r="A1" s="53" t="s">
        <v>0</v>
      </c>
      <c r="B1" s="53" t="s">
        <v>1</v>
      </c>
      <c r="C1" s="50" t="s">
        <v>500</v>
      </c>
      <c r="D1" s="14" t="s">
        <v>41</v>
      </c>
      <c r="E1" s="53" t="s">
        <v>43</v>
      </c>
      <c r="F1" s="53"/>
      <c r="G1" s="53" t="s">
        <v>46</v>
      </c>
      <c r="H1" s="53"/>
      <c r="I1" s="53" t="s">
        <v>48</v>
      </c>
      <c r="J1" s="53"/>
      <c r="K1" s="53"/>
      <c r="L1" s="53"/>
      <c r="M1" s="14" t="s">
        <v>53</v>
      </c>
      <c r="N1" s="53" t="s">
        <v>55</v>
      </c>
      <c r="O1" s="53"/>
      <c r="P1" s="53" t="s">
        <v>58</v>
      </c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48" t="s">
        <v>83</v>
      </c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  <c r="DD1" s="54"/>
      <c r="DE1" s="54"/>
      <c r="DF1" s="54"/>
      <c r="DG1" s="54"/>
      <c r="DH1" s="54"/>
      <c r="DI1" s="54"/>
      <c r="DJ1" s="54"/>
      <c r="DK1" s="54"/>
      <c r="DL1" s="54"/>
      <c r="DM1" s="54"/>
      <c r="DN1" s="54"/>
      <c r="DO1" s="54"/>
      <c r="DP1" s="54"/>
      <c r="DQ1" s="54"/>
      <c r="DR1" s="54"/>
      <c r="DS1" s="49"/>
      <c r="DT1" s="53" t="s">
        <v>166</v>
      </c>
      <c r="DU1" s="53"/>
      <c r="DV1" s="14" t="s">
        <v>169</v>
      </c>
      <c r="DW1" s="14" t="s">
        <v>171</v>
      </c>
      <c r="DX1" s="14" t="s">
        <v>173</v>
      </c>
      <c r="DY1" s="53" t="s">
        <v>175</v>
      </c>
      <c r="DZ1" s="53"/>
      <c r="EA1" s="14" t="s">
        <v>178</v>
      </c>
      <c r="EB1" s="14" t="s">
        <v>180</v>
      </c>
      <c r="EC1" s="14" t="s">
        <v>182</v>
      </c>
      <c r="ED1" s="14" t="s">
        <v>184</v>
      </c>
      <c r="EE1" s="53" t="s">
        <v>186</v>
      </c>
      <c r="EF1" s="53"/>
      <c r="EG1" s="53"/>
    </row>
    <row r="2" spans="1:138" s="15" customFormat="1" ht="90" customHeight="1" x14ac:dyDescent="0.25">
      <c r="A2" s="53"/>
      <c r="B2" s="53"/>
      <c r="C2" s="52"/>
      <c r="D2" s="14" t="s">
        <v>42</v>
      </c>
      <c r="E2" s="14" t="s">
        <v>44</v>
      </c>
      <c r="F2" s="14" t="s">
        <v>45</v>
      </c>
      <c r="G2" s="14" t="s">
        <v>236</v>
      </c>
      <c r="H2" s="14" t="s">
        <v>47</v>
      </c>
      <c r="I2" s="14" t="s">
        <v>49</v>
      </c>
      <c r="J2" s="14" t="s">
        <v>52</v>
      </c>
      <c r="K2" s="14" t="s">
        <v>51</v>
      </c>
      <c r="L2" s="14" t="s">
        <v>50</v>
      </c>
      <c r="M2" s="14" t="s">
        <v>54</v>
      </c>
      <c r="N2" s="14" t="s">
        <v>56</v>
      </c>
      <c r="O2" s="14" t="s">
        <v>57</v>
      </c>
      <c r="P2" s="14" t="s">
        <v>59</v>
      </c>
      <c r="Q2" s="14" t="s">
        <v>62</v>
      </c>
      <c r="R2" s="14" t="s">
        <v>63</v>
      </c>
      <c r="S2" s="14" t="s">
        <v>64</v>
      </c>
      <c r="T2" s="14" t="s">
        <v>60</v>
      </c>
      <c r="U2" s="14" t="s">
        <v>65</v>
      </c>
      <c r="V2" s="14" t="s">
        <v>66</v>
      </c>
      <c r="W2" s="14" t="s">
        <v>67</v>
      </c>
      <c r="X2" s="14" t="s">
        <v>61</v>
      </c>
      <c r="Y2" s="14" t="s">
        <v>68</v>
      </c>
      <c r="Z2" s="14" t="s">
        <v>69</v>
      </c>
      <c r="AA2" s="14" t="s">
        <v>70</v>
      </c>
      <c r="AB2" s="14" t="s">
        <v>71</v>
      </c>
      <c r="AC2" s="14" t="s">
        <v>72</v>
      </c>
      <c r="AD2" s="14" t="s">
        <v>73</v>
      </c>
      <c r="AE2" s="14" t="s">
        <v>74</v>
      </c>
      <c r="AF2" s="14" t="s">
        <v>75</v>
      </c>
      <c r="AG2" s="14" t="s">
        <v>76</v>
      </c>
      <c r="AH2" s="14" t="s">
        <v>77</v>
      </c>
      <c r="AI2" s="14" t="s">
        <v>78</v>
      </c>
      <c r="AJ2" s="14" t="s">
        <v>79</v>
      </c>
      <c r="AK2" s="14" t="s">
        <v>80</v>
      </c>
      <c r="AL2" s="14" t="s">
        <v>81</v>
      </c>
      <c r="AM2" s="14" t="s">
        <v>82</v>
      </c>
      <c r="AN2" s="23" t="s">
        <v>84</v>
      </c>
      <c r="AO2" s="14" t="s">
        <v>85</v>
      </c>
      <c r="AP2" s="14" t="s">
        <v>86</v>
      </c>
      <c r="AQ2" s="14" t="s">
        <v>87</v>
      </c>
      <c r="AR2" s="14" t="s">
        <v>88</v>
      </c>
      <c r="AS2" s="14" t="s">
        <v>107</v>
      </c>
      <c r="AT2" s="23" t="s">
        <v>89</v>
      </c>
      <c r="AU2" s="14" t="s">
        <v>90</v>
      </c>
      <c r="AV2" s="14" t="s">
        <v>91</v>
      </c>
      <c r="AW2" s="14" t="s">
        <v>92</v>
      </c>
      <c r="AX2" s="14" t="s">
        <v>93</v>
      </c>
      <c r="AY2" s="14" t="s">
        <v>104</v>
      </c>
      <c r="AZ2" s="23" t="s">
        <v>94</v>
      </c>
      <c r="BA2" s="14" t="s">
        <v>95</v>
      </c>
      <c r="BB2" s="14" t="s">
        <v>96</v>
      </c>
      <c r="BC2" s="14" t="s">
        <v>97</v>
      </c>
      <c r="BD2" s="14" t="s">
        <v>98</v>
      </c>
      <c r="BE2" s="14" t="s">
        <v>105</v>
      </c>
      <c r="BF2" s="23" t="s">
        <v>99</v>
      </c>
      <c r="BG2" s="14" t="s">
        <v>100</v>
      </c>
      <c r="BH2" s="14" t="s">
        <v>101</v>
      </c>
      <c r="BI2" s="14" t="s">
        <v>102</v>
      </c>
      <c r="BJ2" s="14" t="s">
        <v>103</v>
      </c>
      <c r="BK2" s="14" t="s">
        <v>106</v>
      </c>
      <c r="BL2" s="23" t="s">
        <v>108</v>
      </c>
      <c r="BM2" s="14" t="s">
        <v>109</v>
      </c>
      <c r="BN2" s="14" t="s">
        <v>110</v>
      </c>
      <c r="BO2" s="14" t="s">
        <v>111</v>
      </c>
      <c r="BP2" s="14" t="s">
        <v>112</v>
      </c>
      <c r="BQ2" s="14" t="s">
        <v>113</v>
      </c>
      <c r="BR2" s="23" t="s">
        <v>114</v>
      </c>
      <c r="BS2" s="14" t="s">
        <v>115</v>
      </c>
      <c r="BT2" s="14" t="s">
        <v>116</v>
      </c>
      <c r="BU2" s="14" t="s">
        <v>117</v>
      </c>
      <c r="BV2" s="14" t="s">
        <v>118</v>
      </c>
      <c r="BW2" s="14" t="s">
        <v>119</v>
      </c>
      <c r="BX2" s="23" t="s">
        <v>120</v>
      </c>
      <c r="BY2" s="14" t="s">
        <v>121</v>
      </c>
      <c r="BZ2" s="14" t="s">
        <v>122</v>
      </c>
      <c r="CA2" s="14" t="s">
        <v>123</v>
      </c>
      <c r="CB2" s="14" t="s">
        <v>124</v>
      </c>
      <c r="CC2" s="14" t="s">
        <v>125</v>
      </c>
      <c r="CD2" s="23" t="s">
        <v>126</v>
      </c>
      <c r="CE2" s="14" t="s">
        <v>127</v>
      </c>
      <c r="CF2" s="14" t="s">
        <v>128</v>
      </c>
      <c r="CG2" s="14" t="s">
        <v>129</v>
      </c>
      <c r="CH2" s="14" t="s">
        <v>130</v>
      </c>
      <c r="CI2" s="14" t="s">
        <v>131</v>
      </c>
      <c r="CJ2" s="23" t="s">
        <v>132</v>
      </c>
      <c r="CK2" s="14" t="s">
        <v>133</v>
      </c>
      <c r="CL2" s="14" t="s">
        <v>134</v>
      </c>
      <c r="CM2" s="14" t="s">
        <v>135</v>
      </c>
      <c r="CN2" s="14" t="s">
        <v>136</v>
      </c>
      <c r="CO2" s="14" t="s">
        <v>137</v>
      </c>
      <c r="CP2" s="23" t="s">
        <v>138</v>
      </c>
      <c r="CQ2" s="14" t="s">
        <v>536</v>
      </c>
      <c r="CR2" s="14" t="s">
        <v>537</v>
      </c>
      <c r="CS2" s="14" t="s">
        <v>139</v>
      </c>
      <c r="CT2" s="14" t="s">
        <v>140</v>
      </c>
      <c r="CU2" s="14" t="s">
        <v>141</v>
      </c>
      <c r="CV2" s="23" t="s">
        <v>142</v>
      </c>
      <c r="CW2" s="14" t="s">
        <v>143</v>
      </c>
      <c r="CX2" s="14" t="s">
        <v>144</v>
      </c>
      <c r="CY2" s="14" t="s">
        <v>145</v>
      </c>
      <c r="CZ2" s="14" t="s">
        <v>146</v>
      </c>
      <c r="DA2" s="14" t="s">
        <v>147</v>
      </c>
      <c r="DB2" s="23" t="s">
        <v>148</v>
      </c>
      <c r="DC2" s="14" t="s">
        <v>149</v>
      </c>
      <c r="DD2" s="14" t="s">
        <v>150</v>
      </c>
      <c r="DE2" s="14" t="s">
        <v>151</v>
      </c>
      <c r="DF2" s="14" t="s">
        <v>152</v>
      </c>
      <c r="DG2" s="14" t="s">
        <v>153</v>
      </c>
      <c r="DH2" s="23" t="s">
        <v>154</v>
      </c>
      <c r="DI2" s="14" t="s">
        <v>155</v>
      </c>
      <c r="DJ2" s="14" t="s">
        <v>156</v>
      </c>
      <c r="DK2" s="14" t="s">
        <v>157</v>
      </c>
      <c r="DL2" s="14" t="s">
        <v>158</v>
      </c>
      <c r="DM2" s="14" t="s">
        <v>159</v>
      </c>
      <c r="DN2" s="23" t="s">
        <v>160</v>
      </c>
      <c r="DO2" s="14" t="s">
        <v>161</v>
      </c>
      <c r="DP2" s="14" t="s">
        <v>162</v>
      </c>
      <c r="DQ2" s="14" t="s">
        <v>163</v>
      </c>
      <c r="DR2" s="14" t="s">
        <v>164</v>
      </c>
      <c r="DS2" s="14" t="s">
        <v>165</v>
      </c>
      <c r="DT2" s="14" t="s">
        <v>167</v>
      </c>
      <c r="DU2" s="14" t="s">
        <v>168</v>
      </c>
      <c r="DV2" s="14" t="s">
        <v>170</v>
      </c>
      <c r="DW2" s="14" t="s">
        <v>172</v>
      </c>
      <c r="DX2" s="14" t="s">
        <v>174</v>
      </c>
      <c r="DY2" s="14" t="s">
        <v>176</v>
      </c>
      <c r="DZ2" s="14" t="s">
        <v>177</v>
      </c>
      <c r="EA2" s="14" t="s">
        <v>179</v>
      </c>
      <c r="EB2" s="14" t="s">
        <v>181</v>
      </c>
      <c r="EC2" s="14" t="s">
        <v>183</v>
      </c>
      <c r="ED2" s="14" t="s">
        <v>185</v>
      </c>
      <c r="EE2" s="14" t="s">
        <v>187</v>
      </c>
      <c r="EF2" s="14" t="s">
        <v>188</v>
      </c>
      <c r="EG2" s="14" t="s">
        <v>189</v>
      </c>
    </row>
    <row r="3" spans="1:138" ht="15" customHeight="1" x14ac:dyDescent="0.25">
      <c r="A3" s="27">
        <v>1</v>
      </c>
      <c r="B3" s="28" t="s">
        <v>571</v>
      </c>
      <c r="C3" s="41" t="s">
        <v>572</v>
      </c>
      <c r="D3" s="18" t="s">
        <v>335</v>
      </c>
      <c r="E3" s="19" t="s">
        <v>351</v>
      </c>
      <c r="F3" s="18" t="s">
        <v>337</v>
      </c>
      <c r="G3" s="19" t="s">
        <v>338</v>
      </c>
      <c r="H3" s="18"/>
      <c r="I3" s="18" t="s">
        <v>339</v>
      </c>
      <c r="J3" s="18" t="s">
        <v>340</v>
      </c>
      <c r="K3" s="18"/>
      <c r="L3" s="18"/>
      <c r="M3" s="20">
        <v>476.1</v>
      </c>
      <c r="N3" s="18" t="s">
        <v>328</v>
      </c>
      <c r="O3" s="18">
        <v>0</v>
      </c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21"/>
      <c r="AM3" s="21"/>
      <c r="AN3" s="21" t="s">
        <v>211</v>
      </c>
      <c r="AO3" s="21" t="s">
        <v>341</v>
      </c>
      <c r="AP3" s="21"/>
      <c r="AQ3" s="21" t="s">
        <v>342</v>
      </c>
      <c r="AR3" s="1"/>
      <c r="AS3" s="1"/>
      <c r="AT3" s="21" t="s">
        <v>255</v>
      </c>
      <c r="AU3" s="21" t="s">
        <v>352</v>
      </c>
      <c r="AV3" s="21"/>
      <c r="AW3" s="21" t="s">
        <v>343</v>
      </c>
      <c r="AX3" s="1"/>
      <c r="AY3" s="1"/>
      <c r="AZ3" s="21" t="s">
        <v>257</v>
      </c>
      <c r="BA3" s="21" t="s">
        <v>341</v>
      </c>
      <c r="BB3" s="21"/>
      <c r="BC3" s="21" t="s">
        <v>342</v>
      </c>
      <c r="BD3" s="1"/>
      <c r="BE3" s="1"/>
      <c r="BF3" s="21" t="s">
        <v>237</v>
      </c>
      <c r="BG3" s="21" t="s">
        <v>352</v>
      </c>
      <c r="BH3" s="21"/>
      <c r="BI3" s="21" t="s">
        <v>342</v>
      </c>
      <c r="BJ3" s="1"/>
      <c r="BK3" s="1"/>
      <c r="BL3" s="21" t="s">
        <v>258</v>
      </c>
      <c r="BM3" s="21" t="s">
        <v>344</v>
      </c>
      <c r="BN3" s="21" t="s">
        <v>363</v>
      </c>
      <c r="BO3" s="21" t="s">
        <v>342</v>
      </c>
      <c r="BP3" s="1"/>
      <c r="BQ3" s="1"/>
      <c r="BR3" s="21" t="s">
        <v>258</v>
      </c>
      <c r="BS3" s="21" t="s">
        <v>341</v>
      </c>
      <c r="BT3" s="21"/>
      <c r="BU3" s="21" t="s">
        <v>342</v>
      </c>
      <c r="BV3" s="1"/>
      <c r="BW3" s="1"/>
      <c r="BX3" s="21" t="s">
        <v>256</v>
      </c>
      <c r="BY3" s="21" t="s">
        <v>344</v>
      </c>
      <c r="BZ3" s="21" t="s">
        <v>345</v>
      </c>
      <c r="CA3" s="21" t="s">
        <v>346</v>
      </c>
      <c r="CB3" s="1"/>
      <c r="CC3" s="1"/>
      <c r="CD3" s="21" t="s">
        <v>256</v>
      </c>
      <c r="CE3" s="21" t="s">
        <v>341</v>
      </c>
      <c r="CF3" s="21"/>
      <c r="CG3" s="21" t="s">
        <v>346</v>
      </c>
      <c r="CH3" s="1"/>
      <c r="CI3" s="1"/>
      <c r="CJ3" s="21" t="s">
        <v>256</v>
      </c>
      <c r="CK3" s="21" t="s">
        <v>341</v>
      </c>
      <c r="CL3" s="21"/>
      <c r="CM3" s="21" t="s">
        <v>346</v>
      </c>
      <c r="CN3" s="1"/>
      <c r="CO3" s="1"/>
      <c r="CP3" s="21" t="s">
        <v>256</v>
      </c>
      <c r="CQ3" s="21" t="s">
        <v>341</v>
      </c>
      <c r="CR3" s="21"/>
      <c r="CS3" s="21" t="s">
        <v>346</v>
      </c>
      <c r="CT3" s="1"/>
      <c r="CU3" s="1"/>
      <c r="CV3" s="21" t="s">
        <v>256</v>
      </c>
      <c r="CW3" s="21" t="s">
        <v>341</v>
      </c>
      <c r="CX3" s="21"/>
      <c r="CY3" s="21" t="s">
        <v>346</v>
      </c>
      <c r="CZ3" s="1"/>
      <c r="DA3" s="1"/>
      <c r="DB3" s="21" t="s">
        <v>256</v>
      </c>
      <c r="DC3" s="21" t="s">
        <v>341</v>
      </c>
      <c r="DD3" s="21"/>
      <c r="DE3" s="21" t="s">
        <v>346</v>
      </c>
      <c r="DF3" s="1"/>
      <c r="DG3" s="1"/>
      <c r="DH3" s="21" t="s">
        <v>256</v>
      </c>
      <c r="DI3" s="21" t="s">
        <v>341</v>
      </c>
      <c r="DJ3" s="21"/>
      <c r="DK3" s="21" t="s">
        <v>346</v>
      </c>
      <c r="DL3" s="1"/>
      <c r="DM3" s="1"/>
      <c r="DN3" s="21" t="s">
        <v>256</v>
      </c>
      <c r="DO3" s="21" t="s">
        <v>341</v>
      </c>
      <c r="DP3" s="21"/>
      <c r="DQ3" s="21" t="s">
        <v>346</v>
      </c>
      <c r="DR3" s="1"/>
      <c r="DS3" s="1"/>
      <c r="DT3" s="21" t="s">
        <v>347</v>
      </c>
      <c r="DU3" s="21">
        <v>1</v>
      </c>
      <c r="DV3" s="21" t="s">
        <v>347</v>
      </c>
      <c r="DW3" s="21" t="s">
        <v>348</v>
      </c>
      <c r="DX3" s="21" t="s">
        <v>347</v>
      </c>
      <c r="DY3" s="21" t="s">
        <v>347</v>
      </c>
      <c r="DZ3" s="9">
        <v>0</v>
      </c>
      <c r="EA3" s="21" t="s">
        <v>347</v>
      </c>
      <c r="EB3" s="21" t="s">
        <v>366</v>
      </c>
      <c r="EC3" s="21" t="s">
        <v>328</v>
      </c>
      <c r="ED3" s="21" t="s">
        <v>350</v>
      </c>
      <c r="EE3" s="21"/>
      <c r="EF3" s="21"/>
      <c r="EG3" s="21"/>
      <c r="EH3" s="22">
        <f>IF(C3=[1]Лист1!$C2,1,0)</f>
        <v>1</v>
      </c>
    </row>
    <row r="4" spans="1:138" ht="15" customHeight="1" x14ac:dyDescent="0.25">
      <c r="A4" s="27">
        <v>2</v>
      </c>
      <c r="B4" s="28" t="s">
        <v>576</v>
      </c>
      <c r="C4" s="41" t="s">
        <v>577</v>
      </c>
      <c r="D4" s="18" t="s">
        <v>335</v>
      </c>
      <c r="E4" s="19" t="s">
        <v>351</v>
      </c>
      <c r="F4" s="18" t="s">
        <v>354</v>
      </c>
      <c r="G4" s="19" t="s">
        <v>338</v>
      </c>
      <c r="H4" s="18"/>
      <c r="I4" s="18" t="s">
        <v>339</v>
      </c>
      <c r="J4" s="18" t="s">
        <v>340</v>
      </c>
      <c r="K4" s="18"/>
      <c r="L4" s="18"/>
      <c r="M4" s="20">
        <v>799.6</v>
      </c>
      <c r="N4" s="18" t="s">
        <v>328</v>
      </c>
      <c r="O4" s="18">
        <v>0</v>
      </c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21"/>
      <c r="AM4" s="21"/>
      <c r="AN4" s="21" t="s">
        <v>211</v>
      </c>
      <c r="AO4" s="21" t="s">
        <v>341</v>
      </c>
      <c r="AP4" s="21"/>
      <c r="AQ4" s="21" t="s">
        <v>342</v>
      </c>
      <c r="AR4" s="1"/>
      <c r="AS4" s="1"/>
      <c r="AT4" s="21" t="s">
        <v>255</v>
      </c>
      <c r="AU4" s="21" t="s">
        <v>352</v>
      </c>
      <c r="AV4" s="21"/>
      <c r="AW4" s="21" t="s">
        <v>343</v>
      </c>
      <c r="AX4" s="1"/>
      <c r="AY4" s="1"/>
      <c r="AZ4" s="21" t="s">
        <v>257</v>
      </c>
      <c r="BA4" s="21" t="s">
        <v>341</v>
      </c>
      <c r="BB4" s="21"/>
      <c r="BC4" s="21" t="s">
        <v>342</v>
      </c>
      <c r="BD4" s="1"/>
      <c r="BE4" s="1"/>
      <c r="BF4" s="21" t="s">
        <v>237</v>
      </c>
      <c r="BG4" s="21" t="s">
        <v>352</v>
      </c>
      <c r="BH4" s="21"/>
      <c r="BI4" s="21" t="s">
        <v>342</v>
      </c>
      <c r="BJ4" s="1"/>
      <c r="BK4" s="1"/>
      <c r="BL4" s="21" t="s">
        <v>258</v>
      </c>
      <c r="BM4" s="21" t="s">
        <v>344</v>
      </c>
      <c r="BN4" s="21" t="s">
        <v>363</v>
      </c>
      <c r="BO4" s="21" t="s">
        <v>342</v>
      </c>
      <c r="BP4" s="1"/>
      <c r="BQ4" s="1"/>
      <c r="BR4" s="21" t="s">
        <v>258</v>
      </c>
      <c r="BS4" s="21" t="s">
        <v>341</v>
      </c>
      <c r="BT4" s="21"/>
      <c r="BU4" s="21" t="s">
        <v>342</v>
      </c>
      <c r="BV4" s="1"/>
      <c r="BW4" s="1"/>
      <c r="BX4" s="21" t="s">
        <v>256</v>
      </c>
      <c r="BY4" s="21" t="s">
        <v>344</v>
      </c>
      <c r="BZ4" s="21" t="s">
        <v>345</v>
      </c>
      <c r="CA4" s="21" t="s">
        <v>346</v>
      </c>
      <c r="CB4" s="1"/>
      <c r="CC4" s="1"/>
      <c r="CD4" s="21" t="s">
        <v>256</v>
      </c>
      <c r="CE4" s="21" t="s">
        <v>341</v>
      </c>
      <c r="CF4" s="21"/>
      <c r="CG4" s="21" t="s">
        <v>346</v>
      </c>
      <c r="CH4" s="1"/>
      <c r="CI4" s="1"/>
      <c r="CJ4" s="21" t="s">
        <v>256</v>
      </c>
      <c r="CK4" s="21" t="s">
        <v>341</v>
      </c>
      <c r="CL4" s="21"/>
      <c r="CM4" s="21" t="s">
        <v>346</v>
      </c>
      <c r="CN4" s="1"/>
      <c r="CO4" s="1"/>
      <c r="CP4" s="21" t="s">
        <v>256</v>
      </c>
      <c r="CQ4" s="21" t="s">
        <v>341</v>
      </c>
      <c r="CR4" s="21"/>
      <c r="CS4" s="21" t="s">
        <v>346</v>
      </c>
      <c r="CT4" s="1"/>
      <c r="CU4" s="1"/>
      <c r="CV4" s="21" t="s">
        <v>256</v>
      </c>
      <c r="CW4" s="21" t="s">
        <v>341</v>
      </c>
      <c r="CX4" s="21"/>
      <c r="CY4" s="21" t="s">
        <v>346</v>
      </c>
      <c r="CZ4" s="1"/>
      <c r="DA4" s="1"/>
      <c r="DB4" s="21" t="s">
        <v>256</v>
      </c>
      <c r="DC4" s="21" t="s">
        <v>341</v>
      </c>
      <c r="DD4" s="21"/>
      <c r="DE4" s="21" t="s">
        <v>346</v>
      </c>
      <c r="DF4" s="1"/>
      <c r="DG4" s="1"/>
      <c r="DH4" s="21" t="s">
        <v>256</v>
      </c>
      <c r="DI4" s="21" t="s">
        <v>341</v>
      </c>
      <c r="DJ4" s="21"/>
      <c r="DK4" s="21" t="s">
        <v>346</v>
      </c>
      <c r="DL4" s="1"/>
      <c r="DM4" s="1"/>
      <c r="DN4" s="21" t="s">
        <v>256</v>
      </c>
      <c r="DO4" s="21" t="s">
        <v>341</v>
      </c>
      <c r="DP4" s="21"/>
      <c r="DQ4" s="21" t="s">
        <v>346</v>
      </c>
      <c r="DR4" s="1"/>
      <c r="DS4" s="1"/>
      <c r="DT4" s="21" t="s">
        <v>347</v>
      </c>
      <c r="DU4" s="21">
        <v>1</v>
      </c>
      <c r="DV4" s="21" t="s">
        <v>347</v>
      </c>
      <c r="DW4" s="21" t="s">
        <v>348</v>
      </c>
      <c r="DX4" s="21" t="s">
        <v>347</v>
      </c>
      <c r="DY4" s="21" t="s">
        <v>347</v>
      </c>
      <c r="DZ4" s="9">
        <v>0</v>
      </c>
      <c r="EA4" s="21" t="s">
        <v>347</v>
      </c>
      <c r="EB4" s="21" t="s">
        <v>366</v>
      </c>
      <c r="EC4" s="21" t="s">
        <v>328</v>
      </c>
      <c r="ED4" s="21" t="s">
        <v>350</v>
      </c>
      <c r="EE4" s="21"/>
      <c r="EF4" s="21"/>
      <c r="EG4" s="21"/>
      <c r="EH4" s="22">
        <f>IF(C4=[1]Лист1!$C3,1,0)</f>
        <v>1</v>
      </c>
    </row>
    <row r="5" spans="1:138" ht="15" customHeight="1" x14ac:dyDescent="0.25">
      <c r="A5" s="27">
        <v>3</v>
      </c>
      <c r="B5" s="28" t="s">
        <v>580</v>
      </c>
      <c r="C5" s="41" t="s">
        <v>581</v>
      </c>
      <c r="D5" s="18" t="s">
        <v>335</v>
      </c>
      <c r="E5" s="19" t="s">
        <v>351</v>
      </c>
      <c r="F5" s="18" t="s">
        <v>354</v>
      </c>
      <c r="G5" s="19" t="s">
        <v>338</v>
      </c>
      <c r="H5" s="18"/>
      <c r="I5" s="18" t="s">
        <v>339</v>
      </c>
      <c r="J5" s="18" t="s">
        <v>340</v>
      </c>
      <c r="K5" s="18"/>
      <c r="L5" s="18"/>
      <c r="M5" s="20">
        <v>799.6</v>
      </c>
      <c r="N5" s="18" t="s">
        <v>328</v>
      </c>
      <c r="O5" s="18">
        <v>0</v>
      </c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21"/>
      <c r="AM5" s="21"/>
      <c r="AN5" s="21" t="s">
        <v>211</v>
      </c>
      <c r="AO5" s="21" t="s">
        <v>341</v>
      </c>
      <c r="AP5" s="21"/>
      <c r="AQ5" s="21" t="s">
        <v>342</v>
      </c>
      <c r="AR5" s="1"/>
      <c r="AS5" s="1"/>
      <c r="AT5" s="21" t="s">
        <v>255</v>
      </c>
      <c r="AU5" s="21" t="s">
        <v>352</v>
      </c>
      <c r="AV5" s="21"/>
      <c r="AW5" s="21" t="s">
        <v>343</v>
      </c>
      <c r="AX5" s="1"/>
      <c r="AY5" s="1"/>
      <c r="AZ5" s="21" t="s">
        <v>257</v>
      </c>
      <c r="BA5" s="21" t="s">
        <v>341</v>
      </c>
      <c r="BB5" s="21"/>
      <c r="BC5" s="21" t="s">
        <v>342</v>
      </c>
      <c r="BD5" s="1"/>
      <c r="BE5" s="1"/>
      <c r="BF5" s="21" t="s">
        <v>237</v>
      </c>
      <c r="BG5" s="21" t="s">
        <v>352</v>
      </c>
      <c r="BH5" s="21"/>
      <c r="BI5" s="21" t="s">
        <v>342</v>
      </c>
      <c r="BJ5" s="1"/>
      <c r="BK5" s="1"/>
      <c r="BL5" s="21" t="s">
        <v>258</v>
      </c>
      <c r="BM5" s="21" t="s">
        <v>344</v>
      </c>
      <c r="BN5" s="21" t="s">
        <v>363</v>
      </c>
      <c r="BO5" s="21" t="s">
        <v>342</v>
      </c>
      <c r="BP5" s="1">
        <v>41716</v>
      </c>
      <c r="BQ5" s="1">
        <v>43051</v>
      </c>
      <c r="BR5" s="21" t="s">
        <v>258</v>
      </c>
      <c r="BS5" s="21" t="s">
        <v>341</v>
      </c>
      <c r="BT5" s="21"/>
      <c r="BU5" s="21" t="s">
        <v>342</v>
      </c>
      <c r="BV5" s="1"/>
      <c r="BW5" s="1"/>
      <c r="BX5" s="21" t="s">
        <v>256</v>
      </c>
      <c r="BY5" s="21" t="s">
        <v>344</v>
      </c>
      <c r="BZ5" s="21" t="s">
        <v>345</v>
      </c>
      <c r="CA5" s="21" t="s">
        <v>346</v>
      </c>
      <c r="CB5" s="1"/>
      <c r="CC5" s="1"/>
      <c r="CD5" s="21" t="s">
        <v>256</v>
      </c>
      <c r="CE5" s="21" t="s">
        <v>341</v>
      </c>
      <c r="CF5" s="21"/>
      <c r="CG5" s="21" t="s">
        <v>346</v>
      </c>
      <c r="CH5" s="1"/>
      <c r="CI5" s="1"/>
      <c r="CJ5" s="21" t="s">
        <v>256</v>
      </c>
      <c r="CK5" s="21" t="s">
        <v>341</v>
      </c>
      <c r="CL5" s="21"/>
      <c r="CM5" s="21" t="s">
        <v>346</v>
      </c>
      <c r="CN5" s="1"/>
      <c r="CO5" s="1"/>
      <c r="CP5" s="21" t="s">
        <v>256</v>
      </c>
      <c r="CQ5" s="21" t="s">
        <v>341</v>
      </c>
      <c r="CR5" s="21"/>
      <c r="CS5" s="21" t="s">
        <v>346</v>
      </c>
      <c r="CT5" s="1"/>
      <c r="CU5" s="1"/>
      <c r="CV5" s="21" t="s">
        <v>256</v>
      </c>
      <c r="CW5" s="21" t="s">
        <v>341</v>
      </c>
      <c r="CX5" s="21"/>
      <c r="CY5" s="21" t="s">
        <v>346</v>
      </c>
      <c r="CZ5" s="1"/>
      <c r="DA5" s="1"/>
      <c r="DB5" s="21" t="s">
        <v>256</v>
      </c>
      <c r="DC5" s="21" t="s">
        <v>341</v>
      </c>
      <c r="DD5" s="21"/>
      <c r="DE5" s="21" t="s">
        <v>346</v>
      </c>
      <c r="DF5" s="1"/>
      <c r="DG5" s="1"/>
      <c r="DH5" s="21" t="s">
        <v>256</v>
      </c>
      <c r="DI5" s="21" t="s">
        <v>341</v>
      </c>
      <c r="DJ5" s="21"/>
      <c r="DK5" s="21" t="s">
        <v>346</v>
      </c>
      <c r="DL5" s="1"/>
      <c r="DM5" s="1"/>
      <c r="DN5" s="21" t="s">
        <v>256</v>
      </c>
      <c r="DO5" s="21" t="s">
        <v>341</v>
      </c>
      <c r="DP5" s="21"/>
      <c r="DQ5" s="21" t="s">
        <v>346</v>
      </c>
      <c r="DR5" s="1"/>
      <c r="DS5" s="1"/>
      <c r="DT5" s="21" t="s">
        <v>347</v>
      </c>
      <c r="DU5" s="21">
        <v>1</v>
      </c>
      <c r="DV5" s="21" t="s">
        <v>347</v>
      </c>
      <c r="DW5" s="21" t="s">
        <v>348</v>
      </c>
      <c r="DX5" s="21" t="s">
        <v>347</v>
      </c>
      <c r="DY5" s="21" t="s">
        <v>347</v>
      </c>
      <c r="DZ5" s="9">
        <v>0</v>
      </c>
      <c r="EA5" s="21" t="s">
        <v>347</v>
      </c>
      <c r="EB5" s="21" t="s">
        <v>366</v>
      </c>
      <c r="EC5" s="21" t="s">
        <v>328</v>
      </c>
      <c r="ED5" s="21" t="s">
        <v>350</v>
      </c>
      <c r="EE5" s="21"/>
      <c r="EF5" s="21"/>
      <c r="EG5" s="21"/>
      <c r="EH5" s="22">
        <f>IF(C5=[1]Лист1!$C4,1,0)</f>
        <v>1</v>
      </c>
    </row>
    <row r="6" spans="1:138" ht="15" customHeight="1" x14ac:dyDescent="0.25">
      <c r="A6" s="27">
        <v>4</v>
      </c>
      <c r="B6" s="28" t="s">
        <v>584</v>
      </c>
      <c r="C6" s="41" t="s">
        <v>585</v>
      </c>
      <c r="D6" s="18" t="s">
        <v>335</v>
      </c>
      <c r="E6" s="19" t="s">
        <v>351</v>
      </c>
      <c r="F6" s="18" t="s">
        <v>354</v>
      </c>
      <c r="G6" s="19" t="s">
        <v>338</v>
      </c>
      <c r="H6" s="18"/>
      <c r="I6" s="18" t="s">
        <v>339</v>
      </c>
      <c r="J6" s="18" t="s">
        <v>340</v>
      </c>
      <c r="K6" s="18"/>
      <c r="L6" s="18"/>
      <c r="M6" s="20">
        <v>799.6</v>
      </c>
      <c r="N6" s="18" t="s">
        <v>328</v>
      </c>
      <c r="O6" s="18">
        <v>0</v>
      </c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21"/>
      <c r="AM6" s="21"/>
      <c r="AN6" s="21" t="s">
        <v>211</v>
      </c>
      <c r="AO6" s="21" t="s">
        <v>341</v>
      </c>
      <c r="AP6" s="21"/>
      <c r="AQ6" s="21" t="s">
        <v>342</v>
      </c>
      <c r="AR6" s="1"/>
      <c r="AS6" s="1"/>
      <c r="AT6" s="21" t="s">
        <v>255</v>
      </c>
      <c r="AU6" s="21" t="s">
        <v>352</v>
      </c>
      <c r="AV6" s="21"/>
      <c r="AW6" s="21" t="s">
        <v>343</v>
      </c>
      <c r="AX6" s="1"/>
      <c r="AY6" s="1"/>
      <c r="AZ6" s="21" t="s">
        <v>257</v>
      </c>
      <c r="BA6" s="21" t="s">
        <v>341</v>
      </c>
      <c r="BB6" s="21"/>
      <c r="BC6" s="21" t="s">
        <v>342</v>
      </c>
      <c r="BD6" s="1"/>
      <c r="BE6" s="1"/>
      <c r="BF6" s="21" t="s">
        <v>237</v>
      </c>
      <c r="BG6" s="21" t="s">
        <v>352</v>
      </c>
      <c r="BH6" s="21"/>
      <c r="BI6" s="21" t="s">
        <v>342</v>
      </c>
      <c r="BJ6" s="1"/>
      <c r="BK6" s="1"/>
      <c r="BL6" s="21" t="s">
        <v>258</v>
      </c>
      <c r="BM6" s="21" t="s">
        <v>344</v>
      </c>
      <c r="BN6" s="21" t="s">
        <v>363</v>
      </c>
      <c r="BO6" s="21" t="s">
        <v>342</v>
      </c>
      <c r="BP6" s="1">
        <v>41716</v>
      </c>
      <c r="BQ6" s="1">
        <v>43051</v>
      </c>
      <c r="BR6" s="21" t="s">
        <v>258</v>
      </c>
      <c r="BS6" s="21" t="s">
        <v>341</v>
      </c>
      <c r="BT6" s="21"/>
      <c r="BU6" s="21" t="s">
        <v>342</v>
      </c>
      <c r="BV6" s="1"/>
      <c r="BW6" s="1"/>
      <c r="BX6" s="21" t="s">
        <v>256</v>
      </c>
      <c r="BY6" s="21" t="s">
        <v>344</v>
      </c>
      <c r="BZ6" s="21" t="s">
        <v>345</v>
      </c>
      <c r="CA6" s="21" t="s">
        <v>346</v>
      </c>
      <c r="CB6" s="1"/>
      <c r="CC6" s="1"/>
      <c r="CD6" s="21" t="s">
        <v>256</v>
      </c>
      <c r="CE6" s="21" t="s">
        <v>341</v>
      </c>
      <c r="CF6" s="21"/>
      <c r="CG6" s="21" t="s">
        <v>346</v>
      </c>
      <c r="CH6" s="1"/>
      <c r="CI6" s="1"/>
      <c r="CJ6" s="21" t="s">
        <v>256</v>
      </c>
      <c r="CK6" s="21" t="s">
        <v>341</v>
      </c>
      <c r="CL6" s="21"/>
      <c r="CM6" s="21" t="s">
        <v>346</v>
      </c>
      <c r="CN6" s="1"/>
      <c r="CO6" s="1"/>
      <c r="CP6" s="21" t="s">
        <v>256</v>
      </c>
      <c r="CQ6" s="21" t="s">
        <v>341</v>
      </c>
      <c r="CR6" s="21"/>
      <c r="CS6" s="21" t="s">
        <v>346</v>
      </c>
      <c r="CT6" s="1"/>
      <c r="CU6" s="1"/>
      <c r="CV6" s="21" t="s">
        <v>256</v>
      </c>
      <c r="CW6" s="21" t="s">
        <v>341</v>
      </c>
      <c r="CX6" s="21"/>
      <c r="CY6" s="21" t="s">
        <v>346</v>
      </c>
      <c r="CZ6" s="1"/>
      <c r="DA6" s="1"/>
      <c r="DB6" s="21" t="s">
        <v>256</v>
      </c>
      <c r="DC6" s="21" t="s">
        <v>341</v>
      </c>
      <c r="DD6" s="21"/>
      <c r="DE6" s="21" t="s">
        <v>346</v>
      </c>
      <c r="DF6" s="1"/>
      <c r="DG6" s="1"/>
      <c r="DH6" s="21" t="s">
        <v>256</v>
      </c>
      <c r="DI6" s="21" t="s">
        <v>341</v>
      </c>
      <c r="DJ6" s="21"/>
      <c r="DK6" s="21" t="s">
        <v>346</v>
      </c>
      <c r="DL6" s="1"/>
      <c r="DM6" s="1"/>
      <c r="DN6" s="21" t="s">
        <v>256</v>
      </c>
      <c r="DO6" s="21" t="s">
        <v>341</v>
      </c>
      <c r="DP6" s="21"/>
      <c r="DQ6" s="21" t="s">
        <v>346</v>
      </c>
      <c r="DR6" s="1"/>
      <c r="DS6" s="1"/>
      <c r="DT6" s="21" t="s">
        <v>347</v>
      </c>
      <c r="DU6" s="21">
        <v>1</v>
      </c>
      <c r="DV6" s="21" t="s">
        <v>347</v>
      </c>
      <c r="DW6" s="21" t="s">
        <v>348</v>
      </c>
      <c r="DX6" s="21" t="s">
        <v>347</v>
      </c>
      <c r="DY6" s="21" t="s">
        <v>347</v>
      </c>
      <c r="DZ6" s="9">
        <v>0</v>
      </c>
      <c r="EA6" s="21" t="s">
        <v>347</v>
      </c>
      <c r="EB6" s="21" t="s">
        <v>366</v>
      </c>
      <c r="EC6" s="21" t="s">
        <v>328</v>
      </c>
      <c r="ED6" s="21" t="s">
        <v>350</v>
      </c>
      <c r="EE6" s="21"/>
      <c r="EF6" s="21"/>
      <c r="EG6" s="21"/>
      <c r="EH6" s="22">
        <f>IF(C6=[1]Лист1!$C5,1,0)</f>
        <v>1</v>
      </c>
    </row>
    <row r="7" spans="1:138" ht="15" customHeight="1" x14ac:dyDescent="0.25">
      <c r="A7" s="27">
        <v>5</v>
      </c>
      <c r="B7" s="28" t="s">
        <v>588</v>
      </c>
      <c r="C7" s="41" t="s">
        <v>589</v>
      </c>
      <c r="D7" s="18" t="s">
        <v>335</v>
      </c>
      <c r="E7" s="19" t="s">
        <v>351</v>
      </c>
      <c r="F7" s="18" t="s">
        <v>354</v>
      </c>
      <c r="G7" s="19" t="s">
        <v>338</v>
      </c>
      <c r="H7" s="18"/>
      <c r="I7" s="18" t="s">
        <v>355</v>
      </c>
      <c r="J7" s="18" t="s">
        <v>365</v>
      </c>
      <c r="K7" s="18"/>
      <c r="L7" s="18"/>
      <c r="M7" s="20">
        <v>1090.7</v>
      </c>
      <c r="N7" s="18" t="s">
        <v>328</v>
      </c>
      <c r="O7" s="18">
        <v>0</v>
      </c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21"/>
      <c r="AM7" s="21"/>
      <c r="AN7" s="21" t="s">
        <v>211</v>
      </c>
      <c r="AO7" s="21" t="s">
        <v>341</v>
      </c>
      <c r="AP7" s="21"/>
      <c r="AQ7" s="21" t="s">
        <v>342</v>
      </c>
      <c r="AR7" s="1"/>
      <c r="AS7" s="1"/>
      <c r="AT7" s="21" t="s">
        <v>255</v>
      </c>
      <c r="AU7" s="21" t="s">
        <v>352</v>
      </c>
      <c r="AV7" s="21"/>
      <c r="AW7" s="21" t="s">
        <v>343</v>
      </c>
      <c r="AX7" s="1"/>
      <c r="AY7" s="1"/>
      <c r="AZ7" s="21" t="s">
        <v>257</v>
      </c>
      <c r="BA7" s="21" t="s">
        <v>341</v>
      </c>
      <c r="BB7" s="21"/>
      <c r="BC7" s="21" t="s">
        <v>342</v>
      </c>
      <c r="BD7" s="1"/>
      <c r="BE7" s="1"/>
      <c r="BF7" s="21" t="s">
        <v>237</v>
      </c>
      <c r="BG7" s="21" t="s">
        <v>352</v>
      </c>
      <c r="BH7" s="21"/>
      <c r="BI7" s="21" t="s">
        <v>342</v>
      </c>
      <c r="BJ7" s="1"/>
      <c r="BK7" s="1"/>
      <c r="BL7" s="21" t="s">
        <v>258</v>
      </c>
      <c r="BM7" s="21" t="s">
        <v>344</v>
      </c>
      <c r="BN7" s="21" t="s">
        <v>363</v>
      </c>
      <c r="BO7" s="21" t="s">
        <v>342</v>
      </c>
      <c r="BP7" s="1"/>
      <c r="BQ7" s="1"/>
      <c r="BR7" s="21" t="s">
        <v>258</v>
      </c>
      <c r="BS7" s="21" t="s">
        <v>341</v>
      </c>
      <c r="BT7" s="21"/>
      <c r="BU7" s="21" t="s">
        <v>342</v>
      </c>
      <c r="BV7" s="1"/>
      <c r="BW7" s="1"/>
      <c r="BX7" s="21" t="s">
        <v>256</v>
      </c>
      <c r="BY7" s="21" t="s">
        <v>344</v>
      </c>
      <c r="BZ7" s="21" t="s">
        <v>345</v>
      </c>
      <c r="CA7" s="21" t="s">
        <v>346</v>
      </c>
      <c r="CB7" s="1"/>
      <c r="CC7" s="1"/>
      <c r="CD7" s="21" t="s">
        <v>256</v>
      </c>
      <c r="CE7" s="21" t="s">
        <v>341</v>
      </c>
      <c r="CF7" s="21"/>
      <c r="CG7" s="21" t="s">
        <v>346</v>
      </c>
      <c r="CH7" s="1"/>
      <c r="CI7" s="1"/>
      <c r="CJ7" s="21" t="s">
        <v>256</v>
      </c>
      <c r="CK7" s="21" t="s">
        <v>341</v>
      </c>
      <c r="CL7" s="21"/>
      <c r="CM7" s="21" t="s">
        <v>346</v>
      </c>
      <c r="CN7" s="1"/>
      <c r="CO7" s="1"/>
      <c r="CP7" s="21" t="s">
        <v>256</v>
      </c>
      <c r="CQ7" s="21" t="s">
        <v>341</v>
      </c>
      <c r="CR7" s="21"/>
      <c r="CS7" s="21" t="s">
        <v>346</v>
      </c>
      <c r="CT7" s="1"/>
      <c r="CU7" s="1"/>
      <c r="CV7" s="21" t="s">
        <v>256</v>
      </c>
      <c r="CW7" s="21" t="s">
        <v>341</v>
      </c>
      <c r="CX7" s="21"/>
      <c r="CY7" s="21" t="s">
        <v>346</v>
      </c>
      <c r="CZ7" s="1"/>
      <c r="DA7" s="1"/>
      <c r="DB7" s="21" t="s">
        <v>256</v>
      </c>
      <c r="DC7" s="21" t="s">
        <v>341</v>
      </c>
      <c r="DD7" s="21"/>
      <c r="DE7" s="21" t="s">
        <v>346</v>
      </c>
      <c r="DF7" s="1"/>
      <c r="DG7" s="1"/>
      <c r="DH7" s="21" t="s">
        <v>256</v>
      </c>
      <c r="DI7" s="21" t="s">
        <v>341</v>
      </c>
      <c r="DJ7" s="21"/>
      <c r="DK7" s="21" t="s">
        <v>346</v>
      </c>
      <c r="DL7" s="1"/>
      <c r="DM7" s="1"/>
      <c r="DN7" s="21" t="s">
        <v>256</v>
      </c>
      <c r="DO7" s="21" t="s">
        <v>341</v>
      </c>
      <c r="DP7" s="21"/>
      <c r="DQ7" s="21" t="s">
        <v>346</v>
      </c>
      <c r="DR7" s="1"/>
      <c r="DS7" s="1"/>
      <c r="DT7" s="21" t="s">
        <v>347</v>
      </c>
      <c r="DU7" s="21">
        <v>1</v>
      </c>
      <c r="DV7" s="21" t="s">
        <v>347</v>
      </c>
      <c r="DW7" s="21" t="s">
        <v>348</v>
      </c>
      <c r="DX7" s="21" t="s">
        <v>347</v>
      </c>
      <c r="DY7" s="21" t="s">
        <v>347</v>
      </c>
      <c r="DZ7" s="9">
        <v>0</v>
      </c>
      <c r="EA7" s="21" t="s">
        <v>347</v>
      </c>
      <c r="EB7" s="21" t="s">
        <v>366</v>
      </c>
      <c r="EC7" s="21" t="s">
        <v>328</v>
      </c>
      <c r="ED7" s="21" t="s">
        <v>350</v>
      </c>
      <c r="EE7" s="21"/>
      <c r="EF7" s="21"/>
      <c r="EG7" s="21"/>
      <c r="EH7" s="22">
        <f>IF(C7=[1]Лист1!$C6,1,0)</f>
        <v>1</v>
      </c>
    </row>
    <row r="8" spans="1:138" ht="15" customHeight="1" x14ac:dyDescent="0.25">
      <c r="A8" s="27">
        <v>6</v>
      </c>
      <c r="B8" s="28" t="s">
        <v>592</v>
      </c>
      <c r="C8" s="41" t="s">
        <v>593</v>
      </c>
      <c r="D8" s="18" t="s">
        <v>335</v>
      </c>
      <c r="E8" s="19" t="s">
        <v>351</v>
      </c>
      <c r="F8" s="18" t="s">
        <v>354</v>
      </c>
      <c r="G8" s="19" t="s">
        <v>338</v>
      </c>
      <c r="H8" s="18"/>
      <c r="I8" s="18" t="s">
        <v>339</v>
      </c>
      <c r="J8" s="18" t="s">
        <v>340</v>
      </c>
      <c r="K8" s="18"/>
      <c r="L8" s="18"/>
      <c r="M8" s="20">
        <v>1033.7</v>
      </c>
      <c r="N8" s="18" t="s">
        <v>328</v>
      </c>
      <c r="O8" s="18">
        <v>0</v>
      </c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21"/>
      <c r="AM8" s="21"/>
      <c r="AN8" s="21" t="s">
        <v>211</v>
      </c>
      <c r="AO8" s="21" t="s">
        <v>341</v>
      </c>
      <c r="AP8" s="21"/>
      <c r="AQ8" s="21" t="s">
        <v>342</v>
      </c>
      <c r="AR8" s="1"/>
      <c r="AS8" s="1"/>
      <c r="AT8" s="21" t="s">
        <v>255</v>
      </c>
      <c r="AU8" s="21" t="s">
        <v>352</v>
      </c>
      <c r="AV8" s="21"/>
      <c r="AW8" s="21" t="s">
        <v>343</v>
      </c>
      <c r="AX8" s="1"/>
      <c r="AY8" s="1"/>
      <c r="AZ8" s="21" t="s">
        <v>257</v>
      </c>
      <c r="BA8" s="21" t="s">
        <v>341</v>
      </c>
      <c r="BB8" s="21"/>
      <c r="BC8" s="21" t="s">
        <v>342</v>
      </c>
      <c r="BD8" s="1"/>
      <c r="BE8" s="1"/>
      <c r="BF8" s="21" t="s">
        <v>237</v>
      </c>
      <c r="BG8" s="21" t="s">
        <v>352</v>
      </c>
      <c r="BH8" s="21"/>
      <c r="BI8" s="21" t="s">
        <v>342</v>
      </c>
      <c r="BJ8" s="1"/>
      <c r="BK8" s="1"/>
      <c r="BL8" s="21" t="s">
        <v>258</v>
      </c>
      <c r="BM8" s="21" t="s">
        <v>344</v>
      </c>
      <c r="BN8" s="21" t="s">
        <v>363</v>
      </c>
      <c r="BO8" s="21" t="s">
        <v>342</v>
      </c>
      <c r="BP8" s="1">
        <v>41458</v>
      </c>
      <c r="BQ8" s="1">
        <v>42854</v>
      </c>
      <c r="BR8" s="21" t="s">
        <v>258</v>
      </c>
      <c r="BS8" s="21" t="s">
        <v>341</v>
      </c>
      <c r="BT8" s="21"/>
      <c r="BU8" s="21" t="s">
        <v>342</v>
      </c>
      <c r="BV8" s="1"/>
      <c r="BW8" s="1"/>
      <c r="BX8" s="21" t="s">
        <v>256</v>
      </c>
      <c r="BY8" s="21" t="s">
        <v>344</v>
      </c>
      <c r="BZ8" s="21" t="s">
        <v>345</v>
      </c>
      <c r="CA8" s="21" t="s">
        <v>346</v>
      </c>
      <c r="CB8" s="1"/>
      <c r="CC8" s="1"/>
      <c r="CD8" s="21" t="s">
        <v>256</v>
      </c>
      <c r="CE8" s="21" t="s">
        <v>341</v>
      </c>
      <c r="CF8" s="21"/>
      <c r="CG8" s="21" t="s">
        <v>346</v>
      </c>
      <c r="CH8" s="1"/>
      <c r="CI8" s="1"/>
      <c r="CJ8" s="21" t="s">
        <v>256</v>
      </c>
      <c r="CK8" s="21" t="s">
        <v>341</v>
      </c>
      <c r="CL8" s="21"/>
      <c r="CM8" s="21" t="s">
        <v>346</v>
      </c>
      <c r="CN8" s="1"/>
      <c r="CO8" s="1"/>
      <c r="CP8" s="21" t="s">
        <v>256</v>
      </c>
      <c r="CQ8" s="21" t="s">
        <v>341</v>
      </c>
      <c r="CR8" s="21"/>
      <c r="CS8" s="21" t="s">
        <v>346</v>
      </c>
      <c r="CT8" s="1"/>
      <c r="CU8" s="1"/>
      <c r="CV8" s="21" t="s">
        <v>256</v>
      </c>
      <c r="CW8" s="21" t="s">
        <v>341</v>
      </c>
      <c r="CX8" s="21"/>
      <c r="CY8" s="21" t="s">
        <v>346</v>
      </c>
      <c r="CZ8" s="1"/>
      <c r="DA8" s="1"/>
      <c r="DB8" s="21" t="s">
        <v>256</v>
      </c>
      <c r="DC8" s="21" t="s">
        <v>341</v>
      </c>
      <c r="DD8" s="21"/>
      <c r="DE8" s="21" t="s">
        <v>346</v>
      </c>
      <c r="DF8" s="1"/>
      <c r="DG8" s="1"/>
      <c r="DH8" s="21" t="s">
        <v>256</v>
      </c>
      <c r="DI8" s="21" t="s">
        <v>341</v>
      </c>
      <c r="DJ8" s="21"/>
      <c r="DK8" s="21" t="s">
        <v>346</v>
      </c>
      <c r="DL8" s="1"/>
      <c r="DM8" s="1"/>
      <c r="DN8" s="21" t="s">
        <v>256</v>
      </c>
      <c r="DO8" s="21" t="s">
        <v>341</v>
      </c>
      <c r="DP8" s="21"/>
      <c r="DQ8" s="21" t="s">
        <v>346</v>
      </c>
      <c r="DR8" s="1"/>
      <c r="DS8" s="1"/>
      <c r="DT8" s="21" t="s">
        <v>347</v>
      </c>
      <c r="DU8" s="21">
        <v>1</v>
      </c>
      <c r="DV8" s="21" t="s">
        <v>347</v>
      </c>
      <c r="DW8" s="21" t="s">
        <v>348</v>
      </c>
      <c r="DX8" s="21" t="s">
        <v>347</v>
      </c>
      <c r="DY8" s="21" t="s">
        <v>347</v>
      </c>
      <c r="DZ8" s="9">
        <v>0</v>
      </c>
      <c r="EA8" s="21" t="s">
        <v>347</v>
      </c>
      <c r="EB8" s="21" t="s">
        <v>366</v>
      </c>
      <c r="EC8" s="21" t="s">
        <v>328</v>
      </c>
      <c r="ED8" s="21" t="s">
        <v>328</v>
      </c>
      <c r="EE8" s="21"/>
      <c r="EF8" s="21"/>
      <c r="EG8" s="21"/>
      <c r="EH8" s="22">
        <f>IF(C8=[1]Лист1!$C7,1,0)</f>
        <v>1</v>
      </c>
    </row>
    <row r="9" spans="1:138" ht="15" customHeight="1" x14ac:dyDescent="0.25">
      <c r="A9" s="27">
        <v>7</v>
      </c>
      <c r="B9" s="28" t="s">
        <v>597</v>
      </c>
      <c r="C9" s="41" t="s">
        <v>598</v>
      </c>
      <c r="D9" s="18" t="s">
        <v>335</v>
      </c>
      <c r="E9" s="19" t="s">
        <v>351</v>
      </c>
      <c r="F9" s="18" t="s">
        <v>354</v>
      </c>
      <c r="G9" s="19" t="s">
        <v>338</v>
      </c>
      <c r="H9" s="18"/>
      <c r="I9" s="18" t="s">
        <v>339</v>
      </c>
      <c r="J9" s="18" t="s">
        <v>368</v>
      </c>
      <c r="K9" s="18"/>
      <c r="L9" s="18"/>
      <c r="M9" s="20">
        <v>1033.0999999999999</v>
      </c>
      <c r="N9" s="18" t="s">
        <v>328</v>
      </c>
      <c r="O9" s="18">
        <v>0</v>
      </c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21"/>
      <c r="AM9" s="21"/>
      <c r="AN9" s="21" t="s">
        <v>211</v>
      </c>
      <c r="AO9" s="21" t="s">
        <v>341</v>
      </c>
      <c r="AP9" s="21"/>
      <c r="AQ9" s="21" t="s">
        <v>342</v>
      </c>
      <c r="AR9" s="1"/>
      <c r="AS9" s="1"/>
      <c r="AT9" s="21" t="s">
        <v>255</v>
      </c>
      <c r="AU9" s="21" t="s">
        <v>352</v>
      </c>
      <c r="AV9" s="21"/>
      <c r="AW9" s="21" t="s">
        <v>343</v>
      </c>
      <c r="AX9" s="1"/>
      <c r="AY9" s="1"/>
      <c r="AZ9" s="21" t="s">
        <v>257</v>
      </c>
      <c r="BA9" s="21" t="s">
        <v>341</v>
      </c>
      <c r="BB9" s="21"/>
      <c r="BC9" s="21" t="s">
        <v>342</v>
      </c>
      <c r="BD9" s="1"/>
      <c r="BE9" s="1"/>
      <c r="BF9" s="21" t="s">
        <v>237</v>
      </c>
      <c r="BG9" s="21" t="s">
        <v>352</v>
      </c>
      <c r="BH9" s="21"/>
      <c r="BI9" s="21" t="s">
        <v>342</v>
      </c>
      <c r="BJ9" s="1"/>
      <c r="BK9" s="1"/>
      <c r="BL9" s="21" t="s">
        <v>258</v>
      </c>
      <c r="BM9" s="21" t="s">
        <v>344</v>
      </c>
      <c r="BN9" s="21" t="s">
        <v>363</v>
      </c>
      <c r="BO9" s="21" t="s">
        <v>342</v>
      </c>
      <c r="BP9" s="1"/>
      <c r="BQ9" s="1"/>
      <c r="BR9" s="21" t="s">
        <v>258</v>
      </c>
      <c r="BS9" s="21" t="s">
        <v>341</v>
      </c>
      <c r="BT9" s="21"/>
      <c r="BU9" s="21" t="s">
        <v>342</v>
      </c>
      <c r="BV9" s="1"/>
      <c r="BW9" s="1"/>
      <c r="BX9" s="21" t="s">
        <v>256</v>
      </c>
      <c r="BY9" s="21" t="s">
        <v>344</v>
      </c>
      <c r="BZ9" s="21" t="s">
        <v>345</v>
      </c>
      <c r="CA9" s="21" t="s">
        <v>346</v>
      </c>
      <c r="CB9" s="1"/>
      <c r="CC9" s="1"/>
      <c r="CD9" s="21" t="s">
        <v>256</v>
      </c>
      <c r="CE9" s="21" t="s">
        <v>341</v>
      </c>
      <c r="CF9" s="21"/>
      <c r="CG9" s="21" t="s">
        <v>346</v>
      </c>
      <c r="CH9" s="1"/>
      <c r="CI9" s="1"/>
      <c r="CJ9" s="21" t="s">
        <v>256</v>
      </c>
      <c r="CK9" s="21" t="s">
        <v>341</v>
      </c>
      <c r="CL9" s="21"/>
      <c r="CM9" s="21" t="s">
        <v>346</v>
      </c>
      <c r="CN9" s="1"/>
      <c r="CO9" s="1"/>
      <c r="CP9" s="21" t="s">
        <v>256</v>
      </c>
      <c r="CQ9" s="21" t="s">
        <v>341</v>
      </c>
      <c r="CR9" s="21"/>
      <c r="CS9" s="21" t="s">
        <v>346</v>
      </c>
      <c r="CT9" s="1"/>
      <c r="CU9" s="1"/>
      <c r="CV9" s="21" t="s">
        <v>256</v>
      </c>
      <c r="CW9" s="21" t="s">
        <v>341</v>
      </c>
      <c r="CX9" s="21"/>
      <c r="CY9" s="21" t="s">
        <v>346</v>
      </c>
      <c r="CZ9" s="1"/>
      <c r="DA9" s="1"/>
      <c r="DB9" s="21" t="s">
        <v>256</v>
      </c>
      <c r="DC9" s="21" t="s">
        <v>341</v>
      </c>
      <c r="DD9" s="21"/>
      <c r="DE9" s="21" t="s">
        <v>346</v>
      </c>
      <c r="DF9" s="1"/>
      <c r="DG9" s="1"/>
      <c r="DH9" s="21" t="s">
        <v>256</v>
      </c>
      <c r="DI9" s="21" t="s">
        <v>341</v>
      </c>
      <c r="DJ9" s="21"/>
      <c r="DK9" s="21" t="s">
        <v>346</v>
      </c>
      <c r="DL9" s="1"/>
      <c r="DM9" s="1"/>
      <c r="DN9" s="21" t="s">
        <v>256</v>
      </c>
      <c r="DO9" s="21" t="s">
        <v>341</v>
      </c>
      <c r="DP9" s="21"/>
      <c r="DQ9" s="21" t="s">
        <v>346</v>
      </c>
      <c r="DR9" s="1"/>
      <c r="DS9" s="1"/>
      <c r="DT9" s="21" t="s">
        <v>347</v>
      </c>
      <c r="DU9" s="21">
        <v>1</v>
      </c>
      <c r="DV9" s="21" t="s">
        <v>347</v>
      </c>
      <c r="DW9" s="21" t="s">
        <v>348</v>
      </c>
      <c r="DX9" s="21" t="s">
        <v>347</v>
      </c>
      <c r="DY9" s="21" t="s">
        <v>347</v>
      </c>
      <c r="DZ9" s="9">
        <v>0</v>
      </c>
      <c r="EA9" s="21" t="s">
        <v>347</v>
      </c>
      <c r="EB9" s="21" t="s">
        <v>366</v>
      </c>
      <c r="EC9" s="21" t="s">
        <v>328</v>
      </c>
      <c r="ED9" s="21" t="s">
        <v>350</v>
      </c>
      <c r="EE9" s="21"/>
      <c r="EF9" s="21"/>
      <c r="EG9" s="21"/>
      <c r="EH9" s="22">
        <f>IF(C9=[1]Лист1!$C8,1,0)</f>
        <v>1</v>
      </c>
    </row>
    <row r="10" spans="1:138" ht="15" customHeight="1" x14ac:dyDescent="0.25">
      <c r="A10" s="27">
        <v>8</v>
      </c>
      <c r="B10" s="28" t="s">
        <v>602</v>
      </c>
      <c r="C10" s="41" t="s">
        <v>603</v>
      </c>
      <c r="D10" s="18" t="s">
        <v>335</v>
      </c>
      <c r="E10" s="19" t="s">
        <v>351</v>
      </c>
      <c r="F10" s="18" t="s">
        <v>337</v>
      </c>
      <c r="G10" s="19" t="s">
        <v>338</v>
      </c>
      <c r="H10" s="18"/>
      <c r="I10" s="18" t="s">
        <v>355</v>
      </c>
      <c r="J10" s="18" t="s">
        <v>365</v>
      </c>
      <c r="K10" s="18"/>
      <c r="L10" s="18"/>
      <c r="M10" s="20">
        <v>451.75</v>
      </c>
      <c r="N10" s="18" t="s">
        <v>328</v>
      </c>
      <c r="O10" s="18">
        <v>0</v>
      </c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21"/>
      <c r="AM10" s="21"/>
      <c r="AN10" s="21" t="s">
        <v>211</v>
      </c>
      <c r="AO10" s="21" t="s">
        <v>341</v>
      </c>
      <c r="AP10" s="21"/>
      <c r="AQ10" s="21" t="s">
        <v>342</v>
      </c>
      <c r="AR10" s="1"/>
      <c r="AS10" s="1"/>
      <c r="AT10" s="21" t="s">
        <v>255</v>
      </c>
      <c r="AU10" s="21" t="s">
        <v>352</v>
      </c>
      <c r="AV10" s="21"/>
      <c r="AW10" s="21" t="s">
        <v>343</v>
      </c>
      <c r="AX10" s="1"/>
      <c r="AY10" s="1"/>
      <c r="AZ10" s="21" t="s">
        <v>257</v>
      </c>
      <c r="BA10" s="21" t="s">
        <v>341</v>
      </c>
      <c r="BB10" s="21"/>
      <c r="BC10" s="21" t="s">
        <v>342</v>
      </c>
      <c r="BD10" s="1"/>
      <c r="BE10" s="1"/>
      <c r="BF10" s="21" t="s">
        <v>237</v>
      </c>
      <c r="BG10" s="21" t="s">
        <v>352</v>
      </c>
      <c r="BH10" s="21"/>
      <c r="BI10" s="21" t="s">
        <v>342</v>
      </c>
      <c r="BJ10" s="1"/>
      <c r="BK10" s="1"/>
      <c r="BL10" s="21" t="s">
        <v>258</v>
      </c>
      <c r="BM10" s="21" t="s">
        <v>344</v>
      </c>
      <c r="BN10" s="21" t="s">
        <v>363</v>
      </c>
      <c r="BO10" s="21" t="s">
        <v>342</v>
      </c>
      <c r="BP10" s="1"/>
      <c r="BQ10" s="1"/>
      <c r="BR10" s="21" t="s">
        <v>258</v>
      </c>
      <c r="BS10" s="21" t="s">
        <v>341</v>
      </c>
      <c r="BT10" s="21"/>
      <c r="BU10" s="21" t="s">
        <v>342</v>
      </c>
      <c r="BV10" s="1"/>
      <c r="BW10" s="1"/>
      <c r="BX10" s="21" t="s">
        <v>256</v>
      </c>
      <c r="BY10" s="21" t="s">
        <v>344</v>
      </c>
      <c r="BZ10" s="21" t="s">
        <v>345</v>
      </c>
      <c r="CA10" s="21" t="s">
        <v>346</v>
      </c>
      <c r="CB10" s="1"/>
      <c r="CC10" s="1"/>
      <c r="CD10" s="21" t="s">
        <v>256</v>
      </c>
      <c r="CE10" s="21" t="s">
        <v>341</v>
      </c>
      <c r="CF10" s="21"/>
      <c r="CG10" s="21" t="s">
        <v>346</v>
      </c>
      <c r="CH10" s="1"/>
      <c r="CI10" s="1"/>
      <c r="CJ10" s="21" t="s">
        <v>256</v>
      </c>
      <c r="CK10" s="21" t="s">
        <v>341</v>
      </c>
      <c r="CL10" s="21"/>
      <c r="CM10" s="21" t="s">
        <v>346</v>
      </c>
      <c r="CN10" s="1"/>
      <c r="CO10" s="1"/>
      <c r="CP10" s="21" t="s">
        <v>256</v>
      </c>
      <c r="CQ10" s="21" t="s">
        <v>341</v>
      </c>
      <c r="CR10" s="21"/>
      <c r="CS10" s="21" t="s">
        <v>346</v>
      </c>
      <c r="CT10" s="1"/>
      <c r="CU10" s="1"/>
      <c r="CV10" s="21" t="s">
        <v>256</v>
      </c>
      <c r="CW10" s="21" t="s">
        <v>341</v>
      </c>
      <c r="CX10" s="21"/>
      <c r="CY10" s="21" t="s">
        <v>346</v>
      </c>
      <c r="CZ10" s="1"/>
      <c r="DA10" s="1"/>
      <c r="DB10" s="21" t="s">
        <v>256</v>
      </c>
      <c r="DC10" s="21" t="s">
        <v>341</v>
      </c>
      <c r="DD10" s="21"/>
      <c r="DE10" s="21" t="s">
        <v>346</v>
      </c>
      <c r="DF10" s="1"/>
      <c r="DG10" s="1"/>
      <c r="DH10" s="21" t="s">
        <v>256</v>
      </c>
      <c r="DI10" s="21" t="s">
        <v>341</v>
      </c>
      <c r="DJ10" s="21"/>
      <c r="DK10" s="21" t="s">
        <v>346</v>
      </c>
      <c r="DL10" s="1"/>
      <c r="DM10" s="1"/>
      <c r="DN10" s="21" t="s">
        <v>256</v>
      </c>
      <c r="DO10" s="21" t="s">
        <v>341</v>
      </c>
      <c r="DP10" s="21"/>
      <c r="DQ10" s="21" t="s">
        <v>346</v>
      </c>
      <c r="DR10" s="1"/>
      <c r="DS10" s="1"/>
      <c r="DT10" s="21" t="s">
        <v>347</v>
      </c>
      <c r="DU10" s="21">
        <v>1</v>
      </c>
      <c r="DV10" s="21" t="s">
        <v>347</v>
      </c>
      <c r="DW10" s="21" t="s">
        <v>348</v>
      </c>
      <c r="DX10" s="21" t="s">
        <v>347</v>
      </c>
      <c r="DY10" s="21" t="s">
        <v>347</v>
      </c>
      <c r="DZ10" s="9">
        <v>0</v>
      </c>
      <c r="EA10" s="21" t="s">
        <v>347</v>
      </c>
      <c r="EB10" s="21" t="s">
        <v>366</v>
      </c>
      <c r="EC10" s="21" t="s">
        <v>328</v>
      </c>
      <c r="ED10" s="21" t="s">
        <v>350</v>
      </c>
      <c r="EE10" s="21"/>
      <c r="EF10" s="21"/>
      <c r="EG10" s="21"/>
      <c r="EH10" s="22">
        <f>IF(C10=[1]Лист1!$C9,1,0)</f>
        <v>1</v>
      </c>
    </row>
    <row r="11" spans="1:138" ht="15" customHeight="1" x14ac:dyDescent="0.25">
      <c r="A11" s="27">
        <v>9</v>
      </c>
      <c r="B11" s="28" t="s">
        <v>607</v>
      </c>
      <c r="C11" s="41" t="s">
        <v>608</v>
      </c>
      <c r="D11" s="18" t="s">
        <v>335</v>
      </c>
      <c r="E11" s="19" t="s">
        <v>351</v>
      </c>
      <c r="F11" s="18" t="s">
        <v>337</v>
      </c>
      <c r="G11" s="19" t="s">
        <v>338</v>
      </c>
      <c r="H11" s="18"/>
      <c r="I11" s="18" t="s">
        <v>355</v>
      </c>
      <c r="J11" s="18" t="s">
        <v>365</v>
      </c>
      <c r="K11" s="18"/>
      <c r="L11" s="18"/>
      <c r="M11" s="20">
        <v>484.36</v>
      </c>
      <c r="N11" s="18" t="s">
        <v>328</v>
      </c>
      <c r="O11" s="18">
        <v>0</v>
      </c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21"/>
      <c r="AM11" s="21"/>
      <c r="AN11" s="21" t="s">
        <v>211</v>
      </c>
      <c r="AO11" s="21" t="s">
        <v>341</v>
      </c>
      <c r="AP11" s="21"/>
      <c r="AQ11" s="21" t="s">
        <v>342</v>
      </c>
      <c r="AR11" s="1"/>
      <c r="AS11" s="1"/>
      <c r="AT11" s="21" t="s">
        <v>255</v>
      </c>
      <c r="AU11" s="21" t="s">
        <v>352</v>
      </c>
      <c r="AV11" s="21"/>
      <c r="AW11" s="21" t="s">
        <v>343</v>
      </c>
      <c r="AX11" s="1"/>
      <c r="AY11" s="1"/>
      <c r="AZ11" s="21" t="s">
        <v>257</v>
      </c>
      <c r="BA11" s="21" t="s">
        <v>341</v>
      </c>
      <c r="BB11" s="21"/>
      <c r="BC11" s="21" t="s">
        <v>342</v>
      </c>
      <c r="BD11" s="1"/>
      <c r="BE11" s="1"/>
      <c r="BF11" s="21" t="s">
        <v>237</v>
      </c>
      <c r="BG11" s="21" t="s">
        <v>352</v>
      </c>
      <c r="BH11" s="21"/>
      <c r="BI11" s="21" t="s">
        <v>342</v>
      </c>
      <c r="BJ11" s="1"/>
      <c r="BK11" s="1"/>
      <c r="BL11" s="21" t="s">
        <v>258</v>
      </c>
      <c r="BM11" s="21" t="s">
        <v>344</v>
      </c>
      <c r="BN11" s="21" t="s">
        <v>363</v>
      </c>
      <c r="BO11" s="21" t="s">
        <v>342</v>
      </c>
      <c r="BP11" s="1"/>
      <c r="BQ11" s="1"/>
      <c r="BR11" s="21" t="s">
        <v>258</v>
      </c>
      <c r="BS11" s="21" t="s">
        <v>341</v>
      </c>
      <c r="BT11" s="21"/>
      <c r="BU11" s="21" t="s">
        <v>342</v>
      </c>
      <c r="BV11" s="1"/>
      <c r="BW11" s="1"/>
      <c r="BX11" s="21" t="s">
        <v>256</v>
      </c>
      <c r="BY11" s="21" t="s">
        <v>344</v>
      </c>
      <c r="BZ11" s="21" t="s">
        <v>345</v>
      </c>
      <c r="CA11" s="21" t="s">
        <v>346</v>
      </c>
      <c r="CB11" s="1"/>
      <c r="CC11" s="1"/>
      <c r="CD11" s="21" t="s">
        <v>256</v>
      </c>
      <c r="CE11" s="21" t="s">
        <v>341</v>
      </c>
      <c r="CF11" s="21"/>
      <c r="CG11" s="21" t="s">
        <v>346</v>
      </c>
      <c r="CH11" s="1"/>
      <c r="CI11" s="1"/>
      <c r="CJ11" s="21" t="s">
        <v>256</v>
      </c>
      <c r="CK11" s="21" t="s">
        <v>341</v>
      </c>
      <c r="CL11" s="21"/>
      <c r="CM11" s="21" t="s">
        <v>346</v>
      </c>
      <c r="CN11" s="1"/>
      <c r="CO11" s="1"/>
      <c r="CP11" s="21" t="s">
        <v>256</v>
      </c>
      <c r="CQ11" s="21" t="s">
        <v>341</v>
      </c>
      <c r="CR11" s="21"/>
      <c r="CS11" s="21" t="s">
        <v>346</v>
      </c>
      <c r="CT11" s="1"/>
      <c r="CU11" s="1"/>
      <c r="CV11" s="21" t="s">
        <v>256</v>
      </c>
      <c r="CW11" s="21" t="s">
        <v>341</v>
      </c>
      <c r="CX11" s="21"/>
      <c r="CY11" s="21" t="s">
        <v>346</v>
      </c>
      <c r="CZ11" s="1"/>
      <c r="DA11" s="1"/>
      <c r="DB11" s="21" t="s">
        <v>256</v>
      </c>
      <c r="DC11" s="21" t="s">
        <v>341</v>
      </c>
      <c r="DD11" s="21"/>
      <c r="DE11" s="21" t="s">
        <v>346</v>
      </c>
      <c r="DF11" s="1"/>
      <c r="DG11" s="1"/>
      <c r="DH11" s="21" t="s">
        <v>256</v>
      </c>
      <c r="DI11" s="21" t="s">
        <v>341</v>
      </c>
      <c r="DJ11" s="21"/>
      <c r="DK11" s="21" t="s">
        <v>346</v>
      </c>
      <c r="DL11" s="1"/>
      <c r="DM11" s="1"/>
      <c r="DN11" s="21" t="s">
        <v>256</v>
      </c>
      <c r="DO11" s="21" t="s">
        <v>341</v>
      </c>
      <c r="DP11" s="21"/>
      <c r="DQ11" s="21" t="s">
        <v>346</v>
      </c>
      <c r="DR11" s="1"/>
      <c r="DS11" s="1"/>
      <c r="DT11" s="21" t="s">
        <v>347</v>
      </c>
      <c r="DU11" s="21">
        <v>1</v>
      </c>
      <c r="DV11" s="21" t="s">
        <v>347</v>
      </c>
      <c r="DW11" s="21" t="s">
        <v>348</v>
      </c>
      <c r="DX11" s="21" t="s">
        <v>347</v>
      </c>
      <c r="DY11" s="21" t="s">
        <v>347</v>
      </c>
      <c r="DZ11" s="9">
        <v>0</v>
      </c>
      <c r="EA11" s="21" t="s">
        <v>347</v>
      </c>
      <c r="EB11" s="21" t="s">
        <v>366</v>
      </c>
      <c r="EC11" s="21" t="s">
        <v>328</v>
      </c>
      <c r="ED11" s="21" t="s">
        <v>350</v>
      </c>
      <c r="EE11" s="21"/>
      <c r="EF11" s="21"/>
      <c r="EG11" s="21"/>
      <c r="EH11" s="22">
        <f>IF(C11=[1]Лист1!$C10,1,0)</f>
        <v>1</v>
      </c>
    </row>
    <row r="12" spans="1:138" ht="15" customHeight="1" x14ac:dyDescent="0.25">
      <c r="A12" s="27">
        <v>10</v>
      </c>
      <c r="B12" s="28" t="s">
        <v>612</v>
      </c>
      <c r="C12" s="41" t="s">
        <v>613</v>
      </c>
      <c r="D12" s="18" t="s">
        <v>335</v>
      </c>
      <c r="E12" s="19" t="s">
        <v>351</v>
      </c>
      <c r="F12" s="18" t="s">
        <v>337</v>
      </c>
      <c r="G12" s="19" t="s">
        <v>338</v>
      </c>
      <c r="H12" s="18"/>
      <c r="I12" s="18" t="s">
        <v>355</v>
      </c>
      <c r="J12" s="18" t="s">
        <v>367</v>
      </c>
      <c r="K12" s="18"/>
      <c r="L12" s="18"/>
      <c r="M12" s="20">
        <v>1055</v>
      </c>
      <c r="N12" s="18" t="s">
        <v>328</v>
      </c>
      <c r="O12" s="18">
        <v>0</v>
      </c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21"/>
      <c r="AM12" s="21"/>
      <c r="AN12" s="21" t="s">
        <v>211</v>
      </c>
      <c r="AO12" s="21" t="s">
        <v>341</v>
      </c>
      <c r="AP12" s="21"/>
      <c r="AQ12" s="21" t="s">
        <v>342</v>
      </c>
      <c r="AR12" s="1"/>
      <c r="AS12" s="1"/>
      <c r="AT12" s="21" t="s">
        <v>255</v>
      </c>
      <c r="AU12" s="21" t="s">
        <v>352</v>
      </c>
      <c r="AV12" s="21"/>
      <c r="AW12" s="21" t="s">
        <v>343</v>
      </c>
      <c r="AX12" s="1"/>
      <c r="AY12" s="1"/>
      <c r="AZ12" s="21" t="s">
        <v>257</v>
      </c>
      <c r="BA12" s="21" t="s">
        <v>341</v>
      </c>
      <c r="BB12" s="21"/>
      <c r="BC12" s="21" t="s">
        <v>342</v>
      </c>
      <c r="BD12" s="1"/>
      <c r="BE12" s="1"/>
      <c r="BF12" s="21" t="s">
        <v>237</v>
      </c>
      <c r="BG12" s="21" t="s">
        <v>352</v>
      </c>
      <c r="BH12" s="21"/>
      <c r="BI12" s="21" t="s">
        <v>342</v>
      </c>
      <c r="BJ12" s="1"/>
      <c r="BK12" s="1"/>
      <c r="BL12" s="21" t="s">
        <v>258</v>
      </c>
      <c r="BM12" s="21" t="s">
        <v>344</v>
      </c>
      <c r="BN12" s="21" t="s">
        <v>363</v>
      </c>
      <c r="BO12" s="21" t="s">
        <v>342</v>
      </c>
      <c r="BP12" s="1"/>
      <c r="BQ12" s="1"/>
      <c r="BR12" s="21" t="s">
        <v>258</v>
      </c>
      <c r="BS12" s="21" t="s">
        <v>341</v>
      </c>
      <c r="BT12" s="21"/>
      <c r="BU12" s="21" t="s">
        <v>342</v>
      </c>
      <c r="BV12" s="1"/>
      <c r="BW12" s="1"/>
      <c r="BX12" s="21" t="s">
        <v>256</v>
      </c>
      <c r="BY12" s="21" t="s">
        <v>344</v>
      </c>
      <c r="BZ12" s="21" t="s">
        <v>345</v>
      </c>
      <c r="CA12" s="21" t="s">
        <v>346</v>
      </c>
      <c r="CB12" s="1">
        <v>42248</v>
      </c>
      <c r="CC12" s="1">
        <v>46266</v>
      </c>
      <c r="CD12" s="21" t="s">
        <v>256</v>
      </c>
      <c r="CE12" s="21" t="s">
        <v>341</v>
      </c>
      <c r="CF12" s="21"/>
      <c r="CG12" s="21" t="s">
        <v>346</v>
      </c>
      <c r="CH12" s="1"/>
      <c r="CI12" s="1"/>
      <c r="CJ12" s="21" t="s">
        <v>256</v>
      </c>
      <c r="CK12" s="21" t="s">
        <v>341</v>
      </c>
      <c r="CL12" s="21"/>
      <c r="CM12" s="21" t="s">
        <v>346</v>
      </c>
      <c r="CN12" s="1"/>
      <c r="CO12" s="1"/>
      <c r="CP12" s="21" t="s">
        <v>256</v>
      </c>
      <c r="CQ12" s="21" t="s">
        <v>341</v>
      </c>
      <c r="CR12" s="21"/>
      <c r="CS12" s="21" t="s">
        <v>346</v>
      </c>
      <c r="CT12" s="1"/>
      <c r="CU12" s="1"/>
      <c r="CV12" s="21" t="s">
        <v>256</v>
      </c>
      <c r="CW12" s="21" t="s">
        <v>341</v>
      </c>
      <c r="CX12" s="21"/>
      <c r="CY12" s="21" t="s">
        <v>346</v>
      </c>
      <c r="CZ12" s="1"/>
      <c r="DA12" s="1"/>
      <c r="DB12" s="21" t="s">
        <v>256</v>
      </c>
      <c r="DC12" s="21" t="s">
        <v>341</v>
      </c>
      <c r="DD12" s="21"/>
      <c r="DE12" s="21" t="s">
        <v>346</v>
      </c>
      <c r="DF12" s="1"/>
      <c r="DG12" s="1"/>
      <c r="DH12" s="21" t="s">
        <v>256</v>
      </c>
      <c r="DI12" s="21" t="s">
        <v>341</v>
      </c>
      <c r="DJ12" s="21"/>
      <c r="DK12" s="21" t="s">
        <v>346</v>
      </c>
      <c r="DL12" s="1"/>
      <c r="DM12" s="1"/>
      <c r="DN12" s="21" t="s">
        <v>256</v>
      </c>
      <c r="DO12" s="21" t="s">
        <v>341</v>
      </c>
      <c r="DP12" s="21"/>
      <c r="DQ12" s="21" t="s">
        <v>346</v>
      </c>
      <c r="DR12" s="1"/>
      <c r="DS12" s="1"/>
      <c r="DT12" s="21" t="s">
        <v>347</v>
      </c>
      <c r="DU12" s="21">
        <v>1</v>
      </c>
      <c r="DV12" s="21" t="s">
        <v>347</v>
      </c>
      <c r="DW12" s="21" t="s">
        <v>348</v>
      </c>
      <c r="DX12" s="21" t="s">
        <v>347</v>
      </c>
      <c r="DY12" s="21" t="s">
        <v>347</v>
      </c>
      <c r="DZ12" s="9">
        <v>0</v>
      </c>
      <c r="EA12" s="21" t="s">
        <v>347</v>
      </c>
      <c r="EB12" s="21" t="s">
        <v>366</v>
      </c>
      <c r="EC12" s="21" t="s">
        <v>328</v>
      </c>
      <c r="ED12" s="21" t="s">
        <v>350</v>
      </c>
      <c r="EE12" s="21"/>
      <c r="EF12" s="21"/>
      <c r="EG12" s="21"/>
      <c r="EH12" s="22">
        <f>IF(C12=[1]Лист1!$C11,1,0)</f>
        <v>1</v>
      </c>
    </row>
    <row r="13" spans="1:138" ht="15" customHeight="1" x14ac:dyDescent="0.25">
      <c r="A13" s="27">
        <v>11</v>
      </c>
      <c r="B13" s="28" t="s">
        <v>617</v>
      </c>
      <c r="C13" s="41" t="s">
        <v>618</v>
      </c>
      <c r="D13" s="18" t="s">
        <v>335</v>
      </c>
      <c r="E13" s="19" t="s">
        <v>351</v>
      </c>
      <c r="F13" s="18" t="s">
        <v>337</v>
      </c>
      <c r="G13" s="19" t="s">
        <v>338</v>
      </c>
      <c r="H13" s="18"/>
      <c r="I13" s="18" t="s">
        <v>355</v>
      </c>
      <c r="J13" s="18" t="s">
        <v>365</v>
      </c>
      <c r="K13" s="18"/>
      <c r="L13" s="18"/>
      <c r="M13" s="20">
        <v>714.74</v>
      </c>
      <c r="N13" s="18" t="s">
        <v>328</v>
      </c>
      <c r="O13" s="18">
        <v>0</v>
      </c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21"/>
      <c r="AM13" s="21"/>
      <c r="AN13" s="21" t="s">
        <v>211</v>
      </c>
      <c r="AO13" s="21" t="s">
        <v>341</v>
      </c>
      <c r="AP13" s="21"/>
      <c r="AQ13" s="21" t="s">
        <v>342</v>
      </c>
      <c r="AR13" s="1"/>
      <c r="AS13" s="1"/>
      <c r="AT13" s="21" t="s">
        <v>255</v>
      </c>
      <c r="AU13" s="21" t="s">
        <v>344</v>
      </c>
      <c r="AV13" s="21" t="s">
        <v>345</v>
      </c>
      <c r="AW13" s="21" t="s">
        <v>343</v>
      </c>
      <c r="AX13" s="1">
        <v>40119</v>
      </c>
      <c r="AY13" s="1">
        <v>42942</v>
      </c>
      <c r="AZ13" s="21" t="s">
        <v>257</v>
      </c>
      <c r="BA13" s="21" t="s">
        <v>341</v>
      </c>
      <c r="BB13" s="21"/>
      <c r="BC13" s="21" t="s">
        <v>342</v>
      </c>
      <c r="BD13" s="1"/>
      <c r="BE13" s="1"/>
      <c r="BF13" s="21" t="s">
        <v>237</v>
      </c>
      <c r="BG13" s="21" t="s">
        <v>344</v>
      </c>
      <c r="BH13" s="21" t="s">
        <v>345</v>
      </c>
      <c r="BI13" s="21" t="s">
        <v>342</v>
      </c>
      <c r="BJ13" s="1">
        <v>40119</v>
      </c>
      <c r="BK13" s="1">
        <v>42942</v>
      </c>
      <c r="BL13" s="21" t="s">
        <v>258</v>
      </c>
      <c r="BM13" s="21" t="s">
        <v>344</v>
      </c>
      <c r="BN13" s="21" t="s">
        <v>363</v>
      </c>
      <c r="BO13" s="21" t="s">
        <v>342</v>
      </c>
      <c r="BP13" s="1">
        <v>42186</v>
      </c>
      <c r="BQ13" s="1">
        <v>44013</v>
      </c>
      <c r="BR13" s="21" t="s">
        <v>258</v>
      </c>
      <c r="BS13" s="21" t="s">
        <v>341</v>
      </c>
      <c r="BT13" s="21"/>
      <c r="BU13" s="21" t="s">
        <v>342</v>
      </c>
      <c r="BV13" s="1"/>
      <c r="BW13" s="1"/>
      <c r="BX13" s="21" t="s">
        <v>256</v>
      </c>
      <c r="BY13" s="21" t="s">
        <v>344</v>
      </c>
      <c r="BZ13" s="21" t="s">
        <v>345</v>
      </c>
      <c r="CA13" s="21" t="s">
        <v>346</v>
      </c>
      <c r="CB13" s="1"/>
      <c r="CC13" s="1"/>
      <c r="CD13" s="21" t="s">
        <v>256</v>
      </c>
      <c r="CE13" s="21" t="s">
        <v>341</v>
      </c>
      <c r="CF13" s="21"/>
      <c r="CG13" s="21" t="s">
        <v>346</v>
      </c>
      <c r="CH13" s="1"/>
      <c r="CI13" s="1"/>
      <c r="CJ13" s="21" t="s">
        <v>256</v>
      </c>
      <c r="CK13" s="21" t="s">
        <v>341</v>
      </c>
      <c r="CL13" s="21"/>
      <c r="CM13" s="21" t="s">
        <v>346</v>
      </c>
      <c r="CN13" s="1"/>
      <c r="CO13" s="1"/>
      <c r="CP13" s="21" t="s">
        <v>256</v>
      </c>
      <c r="CQ13" s="21" t="s">
        <v>341</v>
      </c>
      <c r="CR13" s="21"/>
      <c r="CS13" s="21" t="s">
        <v>346</v>
      </c>
      <c r="CT13" s="1"/>
      <c r="CU13" s="1"/>
      <c r="CV13" s="21" t="s">
        <v>256</v>
      </c>
      <c r="CW13" s="21" t="s">
        <v>341</v>
      </c>
      <c r="CX13" s="21"/>
      <c r="CY13" s="21" t="s">
        <v>346</v>
      </c>
      <c r="CZ13" s="1"/>
      <c r="DA13" s="1"/>
      <c r="DB13" s="21" t="s">
        <v>256</v>
      </c>
      <c r="DC13" s="21" t="s">
        <v>341</v>
      </c>
      <c r="DD13" s="21"/>
      <c r="DE13" s="21" t="s">
        <v>346</v>
      </c>
      <c r="DF13" s="1"/>
      <c r="DG13" s="1"/>
      <c r="DH13" s="21" t="s">
        <v>256</v>
      </c>
      <c r="DI13" s="21" t="s">
        <v>341</v>
      </c>
      <c r="DJ13" s="21"/>
      <c r="DK13" s="21" t="s">
        <v>346</v>
      </c>
      <c r="DL13" s="1"/>
      <c r="DM13" s="1"/>
      <c r="DN13" s="21" t="s">
        <v>256</v>
      </c>
      <c r="DO13" s="21" t="s">
        <v>341</v>
      </c>
      <c r="DP13" s="21"/>
      <c r="DQ13" s="21" t="s">
        <v>346</v>
      </c>
      <c r="DR13" s="1"/>
      <c r="DS13" s="1"/>
      <c r="DT13" s="21" t="s">
        <v>347</v>
      </c>
      <c r="DU13" s="21">
        <v>1</v>
      </c>
      <c r="DV13" s="21" t="s">
        <v>347</v>
      </c>
      <c r="DW13" s="21" t="s">
        <v>348</v>
      </c>
      <c r="DX13" s="21" t="s">
        <v>347</v>
      </c>
      <c r="DY13" s="21" t="s">
        <v>347</v>
      </c>
      <c r="DZ13" s="9">
        <v>0</v>
      </c>
      <c r="EA13" s="21" t="s">
        <v>347</v>
      </c>
      <c r="EB13" s="21" t="s">
        <v>366</v>
      </c>
      <c r="EC13" s="21" t="s">
        <v>328</v>
      </c>
      <c r="ED13" s="21" t="s">
        <v>350</v>
      </c>
      <c r="EE13" s="21"/>
      <c r="EF13" s="21"/>
      <c r="EG13" s="21"/>
      <c r="EH13" s="22">
        <f>IF(C13=[1]Лист1!$C12,1,0)</f>
        <v>1</v>
      </c>
    </row>
    <row r="14" spans="1:138" ht="15" customHeight="1" x14ac:dyDescent="0.25">
      <c r="A14" s="27">
        <v>12</v>
      </c>
      <c r="B14" s="28" t="s">
        <v>622</v>
      </c>
      <c r="C14" s="41" t="s">
        <v>623</v>
      </c>
      <c r="D14" s="18" t="s">
        <v>335</v>
      </c>
      <c r="E14" s="19" t="s">
        <v>351</v>
      </c>
      <c r="F14" s="18" t="s">
        <v>354</v>
      </c>
      <c r="G14" s="19" t="s">
        <v>338</v>
      </c>
      <c r="H14" s="18"/>
      <c r="I14" s="18" t="s">
        <v>339</v>
      </c>
      <c r="J14" s="18" t="s">
        <v>368</v>
      </c>
      <c r="K14" s="18"/>
      <c r="L14" s="18"/>
      <c r="M14" s="20">
        <v>1028</v>
      </c>
      <c r="N14" s="18" t="s">
        <v>328</v>
      </c>
      <c r="O14" s="18">
        <v>0</v>
      </c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21"/>
      <c r="AM14" s="21"/>
      <c r="AN14" s="21" t="s">
        <v>211</v>
      </c>
      <c r="AO14" s="21" t="s">
        <v>341</v>
      </c>
      <c r="AP14" s="21"/>
      <c r="AQ14" s="21" t="s">
        <v>342</v>
      </c>
      <c r="AR14" s="1"/>
      <c r="AS14" s="1"/>
      <c r="AT14" s="21" t="s">
        <v>255</v>
      </c>
      <c r="AU14" s="21" t="s">
        <v>344</v>
      </c>
      <c r="AV14" s="21" t="s">
        <v>363</v>
      </c>
      <c r="AW14" s="21" t="s">
        <v>343</v>
      </c>
      <c r="AX14" s="1">
        <v>41558</v>
      </c>
      <c r="AY14" s="1">
        <v>42875</v>
      </c>
      <c r="AZ14" s="21" t="s">
        <v>257</v>
      </c>
      <c r="BA14" s="21" t="s">
        <v>341</v>
      </c>
      <c r="BB14" s="21"/>
      <c r="BC14" s="21" t="s">
        <v>342</v>
      </c>
      <c r="BD14" s="1"/>
      <c r="BE14" s="1"/>
      <c r="BF14" s="21" t="s">
        <v>237</v>
      </c>
      <c r="BG14" s="21" t="s">
        <v>344</v>
      </c>
      <c r="BH14" s="21" t="s">
        <v>363</v>
      </c>
      <c r="BI14" s="21" t="s">
        <v>342</v>
      </c>
      <c r="BJ14" s="1">
        <v>41558</v>
      </c>
      <c r="BK14" s="1">
        <v>42826</v>
      </c>
      <c r="BL14" s="21" t="s">
        <v>258</v>
      </c>
      <c r="BM14" s="21" t="s">
        <v>344</v>
      </c>
      <c r="BN14" s="21" t="s">
        <v>345</v>
      </c>
      <c r="BO14" s="21" t="s">
        <v>342</v>
      </c>
      <c r="BP14" s="1">
        <v>41757</v>
      </c>
      <c r="BQ14" s="1">
        <v>43833</v>
      </c>
      <c r="BR14" s="21" t="s">
        <v>258</v>
      </c>
      <c r="BS14" s="21" t="s">
        <v>341</v>
      </c>
      <c r="BT14" s="21"/>
      <c r="BU14" s="21" t="s">
        <v>342</v>
      </c>
      <c r="BV14" s="1"/>
      <c r="BW14" s="1"/>
      <c r="BX14" s="21" t="s">
        <v>256</v>
      </c>
      <c r="BY14" s="21" t="s">
        <v>344</v>
      </c>
      <c r="BZ14" s="21" t="s">
        <v>345</v>
      </c>
      <c r="CA14" s="21" t="s">
        <v>346</v>
      </c>
      <c r="CB14" s="1"/>
      <c r="CC14" s="1"/>
      <c r="CD14" s="21" t="s">
        <v>256</v>
      </c>
      <c r="CE14" s="21" t="s">
        <v>341</v>
      </c>
      <c r="CF14" s="21"/>
      <c r="CG14" s="21" t="s">
        <v>346</v>
      </c>
      <c r="CH14" s="1"/>
      <c r="CI14" s="1"/>
      <c r="CJ14" s="21" t="s">
        <v>256</v>
      </c>
      <c r="CK14" s="21" t="s">
        <v>341</v>
      </c>
      <c r="CL14" s="21"/>
      <c r="CM14" s="21" t="s">
        <v>346</v>
      </c>
      <c r="CN14" s="1"/>
      <c r="CO14" s="1"/>
      <c r="CP14" s="21" t="s">
        <v>256</v>
      </c>
      <c r="CQ14" s="21" t="s">
        <v>341</v>
      </c>
      <c r="CR14" s="21"/>
      <c r="CS14" s="21" t="s">
        <v>346</v>
      </c>
      <c r="CT14" s="1"/>
      <c r="CU14" s="1"/>
      <c r="CV14" s="21" t="s">
        <v>256</v>
      </c>
      <c r="CW14" s="21" t="s">
        <v>341</v>
      </c>
      <c r="CX14" s="21"/>
      <c r="CY14" s="21" t="s">
        <v>346</v>
      </c>
      <c r="CZ14" s="1"/>
      <c r="DA14" s="1"/>
      <c r="DB14" s="21" t="s">
        <v>256</v>
      </c>
      <c r="DC14" s="21" t="s">
        <v>341</v>
      </c>
      <c r="DD14" s="21"/>
      <c r="DE14" s="21" t="s">
        <v>346</v>
      </c>
      <c r="DF14" s="1"/>
      <c r="DG14" s="1"/>
      <c r="DH14" s="21" t="s">
        <v>256</v>
      </c>
      <c r="DI14" s="21" t="s">
        <v>341</v>
      </c>
      <c r="DJ14" s="21"/>
      <c r="DK14" s="21" t="s">
        <v>346</v>
      </c>
      <c r="DL14" s="1"/>
      <c r="DM14" s="1"/>
      <c r="DN14" s="21" t="s">
        <v>256</v>
      </c>
      <c r="DO14" s="21" t="s">
        <v>341</v>
      </c>
      <c r="DP14" s="21"/>
      <c r="DQ14" s="21" t="s">
        <v>346</v>
      </c>
      <c r="DR14" s="1"/>
      <c r="DS14" s="1"/>
      <c r="DT14" s="21" t="s">
        <v>347</v>
      </c>
      <c r="DU14" s="21">
        <v>1</v>
      </c>
      <c r="DV14" s="21" t="s">
        <v>347</v>
      </c>
      <c r="DW14" s="21" t="s">
        <v>348</v>
      </c>
      <c r="DX14" s="21" t="s">
        <v>347</v>
      </c>
      <c r="DY14" s="21" t="s">
        <v>347</v>
      </c>
      <c r="DZ14" s="9">
        <v>0</v>
      </c>
      <c r="EA14" s="21" t="s">
        <v>347</v>
      </c>
      <c r="EB14" s="21" t="s">
        <v>366</v>
      </c>
      <c r="EC14" s="21" t="s">
        <v>328</v>
      </c>
      <c r="ED14" s="21" t="s">
        <v>350</v>
      </c>
      <c r="EE14" s="21"/>
      <c r="EF14" s="21"/>
      <c r="EG14" s="21"/>
      <c r="EH14" s="22">
        <f>IF(C14=[1]Лист1!$C13,1,0)</f>
        <v>1</v>
      </c>
    </row>
    <row r="15" spans="1:138" ht="15" customHeight="1" x14ac:dyDescent="0.25">
      <c r="A15" s="27">
        <v>13</v>
      </c>
      <c r="B15" s="28" t="s">
        <v>627</v>
      </c>
      <c r="C15" s="41" t="s">
        <v>628</v>
      </c>
      <c r="D15" s="18" t="s">
        <v>335</v>
      </c>
      <c r="E15" s="19" t="s">
        <v>351</v>
      </c>
      <c r="F15" s="18" t="s">
        <v>337</v>
      </c>
      <c r="G15" s="19" t="s">
        <v>338</v>
      </c>
      <c r="H15" s="18"/>
      <c r="I15" s="18" t="s">
        <v>355</v>
      </c>
      <c r="J15" s="18" t="s">
        <v>367</v>
      </c>
      <c r="K15" s="18"/>
      <c r="L15" s="18"/>
      <c r="M15" s="20">
        <v>1050</v>
      </c>
      <c r="N15" s="18" t="s">
        <v>328</v>
      </c>
      <c r="O15" s="18">
        <v>0</v>
      </c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21"/>
      <c r="AM15" s="21"/>
      <c r="AN15" s="21" t="s">
        <v>211</v>
      </c>
      <c r="AO15" s="21" t="s">
        <v>341</v>
      </c>
      <c r="AP15" s="21"/>
      <c r="AQ15" s="21" t="s">
        <v>342</v>
      </c>
      <c r="AR15" s="1"/>
      <c r="AS15" s="1"/>
      <c r="AT15" s="21" t="s">
        <v>255</v>
      </c>
      <c r="AU15" s="21" t="s">
        <v>344</v>
      </c>
      <c r="AV15" s="21" t="s">
        <v>363</v>
      </c>
      <c r="AW15" s="21" t="s">
        <v>343</v>
      </c>
      <c r="AX15" s="1">
        <v>41106</v>
      </c>
      <c r="AY15" s="1">
        <v>43649</v>
      </c>
      <c r="AZ15" s="21" t="s">
        <v>257</v>
      </c>
      <c r="BA15" s="21" t="s">
        <v>341</v>
      </c>
      <c r="BB15" s="21"/>
      <c r="BC15" s="21" t="s">
        <v>342</v>
      </c>
      <c r="BD15" s="1"/>
      <c r="BE15" s="1"/>
      <c r="BF15" s="21" t="s">
        <v>237</v>
      </c>
      <c r="BG15" s="21" t="s">
        <v>344</v>
      </c>
      <c r="BH15" s="21" t="s">
        <v>363</v>
      </c>
      <c r="BI15" s="21" t="s">
        <v>342</v>
      </c>
      <c r="BJ15" s="1">
        <v>41106</v>
      </c>
      <c r="BK15" s="1">
        <v>43281</v>
      </c>
      <c r="BL15" s="21" t="s">
        <v>258</v>
      </c>
      <c r="BM15" s="21" t="s">
        <v>344</v>
      </c>
      <c r="BN15" s="21" t="s">
        <v>363</v>
      </c>
      <c r="BO15" s="21" t="s">
        <v>342</v>
      </c>
      <c r="BP15" s="1">
        <v>41925</v>
      </c>
      <c r="BQ15" s="1">
        <v>43178</v>
      </c>
      <c r="BR15" s="21" t="s">
        <v>258</v>
      </c>
      <c r="BS15" s="21" t="s">
        <v>341</v>
      </c>
      <c r="BT15" s="21"/>
      <c r="BU15" s="21" t="s">
        <v>342</v>
      </c>
      <c r="BV15" s="1"/>
      <c r="BW15" s="1"/>
      <c r="BX15" s="21" t="s">
        <v>256</v>
      </c>
      <c r="BY15" s="21" t="s">
        <v>344</v>
      </c>
      <c r="BZ15" s="21" t="s">
        <v>345</v>
      </c>
      <c r="CA15" s="21" t="s">
        <v>346</v>
      </c>
      <c r="CB15" s="1">
        <v>42114</v>
      </c>
      <c r="CC15" s="1">
        <v>47593</v>
      </c>
      <c r="CD15" s="21" t="s">
        <v>256</v>
      </c>
      <c r="CE15" s="21" t="s">
        <v>341</v>
      </c>
      <c r="CF15" s="21"/>
      <c r="CG15" s="21" t="s">
        <v>346</v>
      </c>
      <c r="CH15" s="1"/>
      <c r="CI15" s="1"/>
      <c r="CJ15" s="21" t="s">
        <v>256</v>
      </c>
      <c r="CK15" s="21" t="s">
        <v>341</v>
      </c>
      <c r="CL15" s="21"/>
      <c r="CM15" s="21" t="s">
        <v>346</v>
      </c>
      <c r="CN15" s="1"/>
      <c r="CO15" s="1"/>
      <c r="CP15" s="21" t="s">
        <v>256</v>
      </c>
      <c r="CQ15" s="21" t="s">
        <v>341</v>
      </c>
      <c r="CR15" s="21"/>
      <c r="CS15" s="21" t="s">
        <v>346</v>
      </c>
      <c r="CT15" s="1"/>
      <c r="CU15" s="1"/>
      <c r="CV15" s="21" t="s">
        <v>256</v>
      </c>
      <c r="CW15" s="21" t="s">
        <v>341</v>
      </c>
      <c r="CX15" s="21"/>
      <c r="CY15" s="21" t="s">
        <v>346</v>
      </c>
      <c r="CZ15" s="1"/>
      <c r="DA15" s="1"/>
      <c r="DB15" s="21" t="s">
        <v>256</v>
      </c>
      <c r="DC15" s="21" t="s">
        <v>341</v>
      </c>
      <c r="DD15" s="21"/>
      <c r="DE15" s="21" t="s">
        <v>346</v>
      </c>
      <c r="DF15" s="1"/>
      <c r="DG15" s="1"/>
      <c r="DH15" s="21" t="s">
        <v>256</v>
      </c>
      <c r="DI15" s="21" t="s">
        <v>341</v>
      </c>
      <c r="DJ15" s="21"/>
      <c r="DK15" s="21" t="s">
        <v>346</v>
      </c>
      <c r="DL15" s="1"/>
      <c r="DM15" s="1"/>
      <c r="DN15" s="21" t="s">
        <v>256</v>
      </c>
      <c r="DO15" s="21" t="s">
        <v>341</v>
      </c>
      <c r="DP15" s="21"/>
      <c r="DQ15" s="21" t="s">
        <v>346</v>
      </c>
      <c r="DR15" s="1"/>
      <c r="DS15" s="1"/>
      <c r="DT15" s="21" t="s">
        <v>347</v>
      </c>
      <c r="DU15" s="21">
        <v>1</v>
      </c>
      <c r="DV15" s="21" t="s">
        <v>347</v>
      </c>
      <c r="DW15" s="21" t="s">
        <v>348</v>
      </c>
      <c r="DX15" s="21" t="s">
        <v>347</v>
      </c>
      <c r="DY15" s="21" t="s">
        <v>347</v>
      </c>
      <c r="DZ15" s="9">
        <v>0</v>
      </c>
      <c r="EA15" s="21" t="s">
        <v>347</v>
      </c>
      <c r="EB15" s="21" t="s">
        <v>366</v>
      </c>
      <c r="EC15" s="21" t="s">
        <v>328</v>
      </c>
      <c r="ED15" s="21" t="s">
        <v>350</v>
      </c>
      <c r="EE15" s="21"/>
      <c r="EF15" s="21"/>
      <c r="EG15" s="21"/>
      <c r="EH15" s="22">
        <f>IF(C15=[1]Лист1!$C14,1,0)</f>
        <v>1</v>
      </c>
    </row>
    <row r="16" spans="1:138" ht="15" customHeight="1" x14ac:dyDescent="0.25">
      <c r="A16" s="27">
        <v>14</v>
      </c>
      <c r="B16" s="28" t="s">
        <v>632</v>
      </c>
      <c r="C16" s="41" t="s">
        <v>633</v>
      </c>
      <c r="D16" s="18" t="s">
        <v>335</v>
      </c>
      <c r="E16" s="19" t="s">
        <v>351</v>
      </c>
      <c r="F16" s="18" t="s">
        <v>337</v>
      </c>
      <c r="G16" s="19" t="s">
        <v>338</v>
      </c>
      <c r="H16" s="18"/>
      <c r="I16" s="18" t="s">
        <v>355</v>
      </c>
      <c r="J16" s="18" t="s">
        <v>367</v>
      </c>
      <c r="K16" s="18"/>
      <c r="L16" s="18"/>
      <c r="M16" s="20">
        <v>35.299999999999997</v>
      </c>
      <c r="N16" s="18" t="s">
        <v>328</v>
      </c>
      <c r="O16" s="18">
        <v>0</v>
      </c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21"/>
      <c r="AM16" s="21"/>
      <c r="AN16" s="21" t="s">
        <v>211</v>
      </c>
      <c r="AO16" s="21" t="s">
        <v>341</v>
      </c>
      <c r="AP16" s="21"/>
      <c r="AQ16" s="21" t="s">
        <v>342</v>
      </c>
      <c r="AR16" s="1"/>
      <c r="AS16" s="1"/>
      <c r="AT16" s="21" t="s">
        <v>255</v>
      </c>
      <c r="AU16" s="21" t="s">
        <v>344</v>
      </c>
      <c r="AV16" s="21" t="s">
        <v>363</v>
      </c>
      <c r="AW16" s="21" t="s">
        <v>343</v>
      </c>
      <c r="AX16" s="1">
        <v>40795</v>
      </c>
      <c r="AY16" s="1">
        <v>43649</v>
      </c>
      <c r="AZ16" s="21" t="s">
        <v>257</v>
      </c>
      <c r="BA16" s="21" t="s">
        <v>341</v>
      </c>
      <c r="BB16" s="21"/>
      <c r="BC16" s="21" t="s">
        <v>342</v>
      </c>
      <c r="BD16" s="1"/>
      <c r="BE16" s="1"/>
      <c r="BF16" s="21" t="s">
        <v>237</v>
      </c>
      <c r="BG16" s="21" t="s">
        <v>344</v>
      </c>
      <c r="BH16" s="21" t="s">
        <v>363</v>
      </c>
      <c r="BI16" s="21" t="s">
        <v>342</v>
      </c>
      <c r="BJ16" s="1">
        <v>40795</v>
      </c>
      <c r="BK16" s="1">
        <v>43281</v>
      </c>
      <c r="BL16" s="21" t="s">
        <v>258</v>
      </c>
      <c r="BM16" s="21" t="s">
        <v>344</v>
      </c>
      <c r="BN16" s="21" t="s">
        <v>363</v>
      </c>
      <c r="BO16" s="21" t="s">
        <v>342</v>
      </c>
      <c r="BP16" s="1"/>
      <c r="BQ16" s="1"/>
      <c r="BR16" s="21" t="s">
        <v>258</v>
      </c>
      <c r="BS16" s="21" t="s">
        <v>341</v>
      </c>
      <c r="BT16" s="21"/>
      <c r="BU16" s="21" t="s">
        <v>342</v>
      </c>
      <c r="BV16" s="1"/>
      <c r="BW16" s="1"/>
      <c r="BX16" s="21" t="s">
        <v>256</v>
      </c>
      <c r="BY16" s="21" t="s">
        <v>344</v>
      </c>
      <c r="BZ16" s="21" t="s">
        <v>345</v>
      </c>
      <c r="CA16" s="21" t="s">
        <v>346</v>
      </c>
      <c r="CB16" s="1"/>
      <c r="CC16" s="1"/>
      <c r="CD16" s="21" t="s">
        <v>256</v>
      </c>
      <c r="CE16" s="21" t="s">
        <v>341</v>
      </c>
      <c r="CF16" s="21"/>
      <c r="CG16" s="21" t="s">
        <v>346</v>
      </c>
      <c r="CH16" s="1"/>
      <c r="CI16" s="1"/>
      <c r="CJ16" s="21" t="s">
        <v>256</v>
      </c>
      <c r="CK16" s="21" t="s">
        <v>341</v>
      </c>
      <c r="CL16" s="21"/>
      <c r="CM16" s="21" t="s">
        <v>346</v>
      </c>
      <c r="CN16" s="1"/>
      <c r="CO16" s="1"/>
      <c r="CP16" s="21" t="s">
        <v>256</v>
      </c>
      <c r="CQ16" s="21" t="s">
        <v>341</v>
      </c>
      <c r="CR16" s="21"/>
      <c r="CS16" s="21" t="s">
        <v>346</v>
      </c>
      <c r="CT16" s="1"/>
      <c r="CU16" s="1"/>
      <c r="CV16" s="21" t="s">
        <v>256</v>
      </c>
      <c r="CW16" s="21" t="s">
        <v>341</v>
      </c>
      <c r="CX16" s="21"/>
      <c r="CY16" s="21" t="s">
        <v>346</v>
      </c>
      <c r="CZ16" s="1"/>
      <c r="DA16" s="1"/>
      <c r="DB16" s="21" t="s">
        <v>256</v>
      </c>
      <c r="DC16" s="21" t="s">
        <v>341</v>
      </c>
      <c r="DD16" s="21"/>
      <c r="DE16" s="21" t="s">
        <v>346</v>
      </c>
      <c r="DF16" s="1"/>
      <c r="DG16" s="1"/>
      <c r="DH16" s="21" t="s">
        <v>256</v>
      </c>
      <c r="DI16" s="21" t="s">
        <v>341</v>
      </c>
      <c r="DJ16" s="21"/>
      <c r="DK16" s="21" t="s">
        <v>346</v>
      </c>
      <c r="DL16" s="1"/>
      <c r="DM16" s="1"/>
      <c r="DN16" s="21" t="s">
        <v>256</v>
      </c>
      <c r="DO16" s="21" t="s">
        <v>341</v>
      </c>
      <c r="DP16" s="21"/>
      <c r="DQ16" s="21" t="s">
        <v>346</v>
      </c>
      <c r="DR16" s="1"/>
      <c r="DS16" s="1"/>
      <c r="DT16" s="21" t="s">
        <v>347</v>
      </c>
      <c r="DU16" s="21">
        <v>1</v>
      </c>
      <c r="DV16" s="21" t="s">
        <v>347</v>
      </c>
      <c r="DW16" s="21" t="s">
        <v>348</v>
      </c>
      <c r="DX16" s="21" t="s">
        <v>347</v>
      </c>
      <c r="DY16" s="21" t="s">
        <v>347</v>
      </c>
      <c r="DZ16" s="9">
        <v>0</v>
      </c>
      <c r="EA16" s="21" t="s">
        <v>347</v>
      </c>
      <c r="EB16" s="21" t="s">
        <v>366</v>
      </c>
      <c r="EC16" s="21" t="s">
        <v>328</v>
      </c>
      <c r="ED16" s="21" t="s">
        <v>350</v>
      </c>
      <c r="EE16" s="21"/>
      <c r="EF16" s="21"/>
      <c r="EG16" s="21"/>
      <c r="EH16" s="22">
        <f>IF(C16=[1]Лист1!$C15,1,0)</f>
        <v>1</v>
      </c>
    </row>
    <row r="17" spans="1:138" ht="15" customHeight="1" x14ac:dyDescent="0.25">
      <c r="A17" s="27">
        <v>15</v>
      </c>
      <c r="B17" s="28" t="s">
        <v>637</v>
      </c>
      <c r="C17" s="41" t="s">
        <v>638</v>
      </c>
      <c r="D17" s="18" t="s">
        <v>335</v>
      </c>
      <c r="E17" s="19" t="s">
        <v>351</v>
      </c>
      <c r="F17" s="18" t="s">
        <v>354</v>
      </c>
      <c r="G17" s="19" t="s">
        <v>338</v>
      </c>
      <c r="H17" s="18"/>
      <c r="I17" s="18" t="s">
        <v>339</v>
      </c>
      <c r="J17" s="18" t="s">
        <v>340</v>
      </c>
      <c r="K17" s="18"/>
      <c r="L17" s="18"/>
      <c r="M17" s="20">
        <v>694</v>
      </c>
      <c r="N17" s="18" t="s">
        <v>328</v>
      </c>
      <c r="O17" s="18">
        <v>0</v>
      </c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21"/>
      <c r="AM17" s="21"/>
      <c r="AN17" s="21" t="s">
        <v>211</v>
      </c>
      <c r="AO17" s="21" t="s">
        <v>341</v>
      </c>
      <c r="AP17" s="21"/>
      <c r="AQ17" s="21" t="s">
        <v>342</v>
      </c>
      <c r="AR17" s="1"/>
      <c r="AS17" s="1"/>
      <c r="AT17" s="21" t="s">
        <v>255</v>
      </c>
      <c r="AU17" s="21" t="s">
        <v>352</v>
      </c>
      <c r="AV17" s="21"/>
      <c r="AW17" s="21" t="s">
        <v>343</v>
      </c>
      <c r="AX17" s="1"/>
      <c r="AY17" s="1"/>
      <c r="AZ17" s="21" t="s">
        <v>257</v>
      </c>
      <c r="BA17" s="21" t="s">
        <v>341</v>
      </c>
      <c r="BB17" s="21"/>
      <c r="BC17" s="21" t="s">
        <v>342</v>
      </c>
      <c r="BD17" s="1"/>
      <c r="BE17" s="1"/>
      <c r="BF17" s="21" t="s">
        <v>237</v>
      </c>
      <c r="BG17" s="21" t="s">
        <v>352</v>
      </c>
      <c r="BH17" s="21"/>
      <c r="BI17" s="21" t="s">
        <v>342</v>
      </c>
      <c r="BJ17" s="1"/>
      <c r="BK17" s="1"/>
      <c r="BL17" s="21" t="s">
        <v>258</v>
      </c>
      <c r="BM17" s="21" t="s">
        <v>344</v>
      </c>
      <c r="BN17" s="21" t="s">
        <v>363</v>
      </c>
      <c r="BO17" s="21" t="s">
        <v>342</v>
      </c>
      <c r="BP17" s="1"/>
      <c r="BQ17" s="1"/>
      <c r="BR17" s="21" t="s">
        <v>258</v>
      </c>
      <c r="BS17" s="21" t="s">
        <v>341</v>
      </c>
      <c r="BT17" s="21"/>
      <c r="BU17" s="21" t="s">
        <v>342</v>
      </c>
      <c r="BV17" s="1"/>
      <c r="BW17" s="1"/>
      <c r="BX17" s="21" t="s">
        <v>256</v>
      </c>
      <c r="BY17" s="21" t="s">
        <v>344</v>
      </c>
      <c r="BZ17" s="21" t="s">
        <v>345</v>
      </c>
      <c r="CA17" s="21" t="s">
        <v>346</v>
      </c>
      <c r="CB17" s="1">
        <v>40448</v>
      </c>
      <c r="CC17" s="1">
        <v>46292</v>
      </c>
      <c r="CD17" s="21" t="s">
        <v>256</v>
      </c>
      <c r="CE17" s="21" t="s">
        <v>341</v>
      </c>
      <c r="CF17" s="21"/>
      <c r="CG17" s="21" t="s">
        <v>346</v>
      </c>
      <c r="CH17" s="1"/>
      <c r="CI17" s="1"/>
      <c r="CJ17" s="21" t="s">
        <v>256</v>
      </c>
      <c r="CK17" s="21" t="s">
        <v>341</v>
      </c>
      <c r="CL17" s="21"/>
      <c r="CM17" s="21" t="s">
        <v>346</v>
      </c>
      <c r="CN17" s="1"/>
      <c r="CO17" s="1"/>
      <c r="CP17" s="21" t="s">
        <v>256</v>
      </c>
      <c r="CQ17" s="21" t="s">
        <v>341</v>
      </c>
      <c r="CR17" s="21"/>
      <c r="CS17" s="21" t="s">
        <v>346</v>
      </c>
      <c r="CT17" s="1"/>
      <c r="CU17" s="1"/>
      <c r="CV17" s="21" t="s">
        <v>256</v>
      </c>
      <c r="CW17" s="21" t="s">
        <v>341</v>
      </c>
      <c r="CX17" s="21"/>
      <c r="CY17" s="21" t="s">
        <v>346</v>
      </c>
      <c r="CZ17" s="1"/>
      <c r="DA17" s="1"/>
      <c r="DB17" s="21" t="s">
        <v>256</v>
      </c>
      <c r="DC17" s="21" t="s">
        <v>341</v>
      </c>
      <c r="DD17" s="21"/>
      <c r="DE17" s="21" t="s">
        <v>346</v>
      </c>
      <c r="DF17" s="1"/>
      <c r="DG17" s="1"/>
      <c r="DH17" s="21" t="s">
        <v>256</v>
      </c>
      <c r="DI17" s="21" t="s">
        <v>341</v>
      </c>
      <c r="DJ17" s="21"/>
      <c r="DK17" s="21" t="s">
        <v>346</v>
      </c>
      <c r="DL17" s="1"/>
      <c r="DM17" s="1"/>
      <c r="DN17" s="21" t="s">
        <v>256</v>
      </c>
      <c r="DO17" s="21" t="s">
        <v>341</v>
      </c>
      <c r="DP17" s="21"/>
      <c r="DQ17" s="21" t="s">
        <v>346</v>
      </c>
      <c r="DR17" s="1"/>
      <c r="DS17" s="1"/>
      <c r="DT17" s="21" t="s">
        <v>347</v>
      </c>
      <c r="DU17" s="21">
        <v>1</v>
      </c>
      <c r="DV17" s="21" t="s">
        <v>347</v>
      </c>
      <c r="DW17" s="21" t="s">
        <v>348</v>
      </c>
      <c r="DX17" s="21" t="s">
        <v>347</v>
      </c>
      <c r="DY17" s="21" t="s">
        <v>347</v>
      </c>
      <c r="DZ17" s="9">
        <v>0</v>
      </c>
      <c r="EA17" s="21" t="s">
        <v>347</v>
      </c>
      <c r="EB17" s="21" t="s">
        <v>366</v>
      </c>
      <c r="EC17" s="21" t="s">
        <v>328</v>
      </c>
      <c r="ED17" s="21" t="s">
        <v>350</v>
      </c>
      <c r="EE17" s="21"/>
      <c r="EF17" s="21"/>
      <c r="EG17" s="21"/>
      <c r="EH17" s="22">
        <f>IF(C17=[1]Лист1!$C16,1,0)</f>
        <v>1</v>
      </c>
    </row>
    <row r="18" spans="1:138" ht="15" customHeight="1" x14ac:dyDescent="0.25">
      <c r="A18" s="27">
        <v>16</v>
      </c>
      <c r="B18" s="28" t="s">
        <v>642</v>
      </c>
      <c r="C18" s="41" t="s">
        <v>643</v>
      </c>
      <c r="D18" s="18" t="s">
        <v>335</v>
      </c>
      <c r="E18" s="19" t="s">
        <v>351</v>
      </c>
      <c r="F18" s="18" t="s">
        <v>337</v>
      </c>
      <c r="G18" s="19" t="s">
        <v>338</v>
      </c>
      <c r="H18" s="18"/>
      <c r="I18" s="18" t="s">
        <v>355</v>
      </c>
      <c r="J18" s="18" t="s">
        <v>365</v>
      </c>
      <c r="K18" s="18"/>
      <c r="L18" s="18"/>
      <c r="M18" s="20">
        <v>965.9</v>
      </c>
      <c r="N18" s="18" t="s">
        <v>328</v>
      </c>
      <c r="O18" s="18">
        <v>0</v>
      </c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21"/>
      <c r="AM18" s="21"/>
      <c r="AN18" s="21" t="s">
        <v>211</v>
      </c>
      <c r="AO18" s="21" t="s">
        <v>341</v>
      </c>
      <c r="AP18" s="21"/>
      <c r="AQ18" s="21" t="s">
        <v>342</v>
      </c>
      <c r="AR18" s="1"/>
      <c r="AS18" s="1"/>
      <c r="AT18" s="21" t="s">
        <v>255</v>
      </c>
      <c r="AU18" s="21" t="s">
        <v>344</v>
      </c>
      <c r="AV18" s="21" t="s">
        <v>345</v>
      </c>
      <c r="AW18" s="21" t="s">
        <v>343</v>
      </c>
      <c r="AX18" s="1">
        <v>39725</v>
      </c>
      <c r="AY18" s="1">
        <v>42647</v>
      </c>
      <c r="AZ18" s="21" t="s">
        <v>257</v>
      </c>
      <c r="BA18" s="21" t="s">
        <v>341</v>
      </c>
      <c r="BB18" s="21"/>
      <c r="BC18" s="21" t="s">
        <v>342</v>
      </c>
      <c r="BD18" s="1"/>
      <c r="BE18" s="1"/>
      <c r="BF18" s="21" t="s">
        <v>237</v>
      </c>
      <c r="BG18" s="21" t="s">
        <v>344</v>
      </c>
      <c r="BH18" s="21" t="s">
        <v>345</v>
      </c>
      <c r="BI18" s="21" t="s">
        <v>342</v>
      </c>
      <c r="BJ18" s="1">
        <v>41985</v>
      </c>
      <c r="BK18" s="1">
        <v>42568</v>
      </c>
      <c r="BL18" s="21" t="s">
        <v>258</v>
      </c>
      <c r="BM18" s="21" t="s">
        <v>344</v>
      </c>
      <c r="BN18" s="21" t="s">
        <v>363</v>
      </c>
      <c r="BO18" s="21" t="s">
        <v>342</v>
      </c>
      <c r="BP18" s="1">
        <v>41753</v>
      </c>
      <c r="BQ18" s="1">
        <v>43840</v>
      </c>
      <c r="BR18" s="21" t="s">
        <v>258</v>
      </c>
      <c r="BS18" s="21" t="s">
        <v>341</v>
      </c>
      <c r="BT18" s="21"/>
      <c r="BU18" s="21" t="s">
        <v>342</v>
      </c>
      <c r="BV18" s="1"/>
      <c r="BW18" s="1"/>
      <c r="BX18" s="21" t="s">
        <v>256</v>
      </c>
      <c r="BY18" s="21" t="s">
        <v>344</v>
      </c>
      <c r="BZ18" s="21" t="s">
        <v>345</v>
      </c>
      <c r="CA18" s="21" t="s">
        <v>346</v>
      </c>
      <c r="CB18" s="1"/>
      <c r="CC18" s="1"/>
      <c r="CD18" s="21" t="s">
        <v>256</v>
      </c>
      <c r="CE18" s="21" t="s">
        <v>341</v>
      </c>
      <c r="CF18" s="21"/>
      <c r="CG18" s="21" t="s">
        <v>346</v>
      </c>
      <c r="CH18" s="1"/>
      <c r="CI18" s="1"/>
      <c r="CJ18" s="21" t="s">
        <v>256</v>
      </c>
      <c r="CK18" s="21" t="s">
        <v>341</v>
      </c>
      <c r="CL18" s="21"/>
      <c r="CM18" s="21" t="s">
        <v>346</v>
      </c>
      <c r="CN18" s="1"/>
      <c r="CO18" s="1"/>
      <c r="CP18" s="21" t="s">
        <v>256</v>
      </c>
      <c r="CQ18" s="21" t="s">
        <v>341</v>
      </c>
      <c r="CR18" s="21"/>
      <c r="CS18" s="21" t="s">
        <v>346</v>
      </c>
      <c r="CT18" s="1"/>
      <c r="CU18" s="1"/>
      <c r="CV18" s="21" t="s">
        <v>256</v>
      </c>
      <c r="CW18" s="21" t="s">
        <v>341</v>
      </c>
      <c r="CX18" s="21"/>
      <c r="CY18" s="21" t="s">
        <v>346</v>
      </c>
      <c r="CZ18" s="1"/>
      <c r="DA18" s="1"/>
      <c r="DB18" s="21" t="s">
        <v>256</v>
      </c>
      <c r="DC18" s="21" t="s">
        <v>341</v>
      </c>
      <c r="DD18" s="21"/>
      <c r="DE18" s="21" t="s">
        <v>346</v>
      </c>
      <c r="DF18" s="1"/>
      <c r="DG18" s="1"/>
      <c r="DH18" s="21" t="s">
        <v>256</v>
      </c>
      <c r="DI18" s="21" t="s">
        <v>341</v>
      </c>
      <c r="DJ18" s="21"/>
      <c r="DK18" s="21" t="s">
        <v>346</v>
      </c>
      <c r="DL18" s="1"/>
      <c r="DM18" s="1"/>
      <c r="DN18" s="21" t="s">
        <v>256</v>
      </c>
      <c r="DO18" s="21" t="s">
        <v>341</v>
      </c>
      <c r="DP18" s="21"/>
      <c r="DQ18" s="21" t="s">
        <v>346</v>
      </c>
      <c r="DR18" s="1"/>
      <c r="DS18" s="1"/>
      <c r="DT18" s="21" t="s">
        <v>347</v>
      </c>
      <c r="DU18" s="21">
        <v>1</v>
      </c>
      <c r="DV18" s="21" t="s">
        <v>347</v>
      </c>
      <c r="DW18" s="21" t="s">
        <v>348</v>
      </c>
      <c r="DX18" s="21" t="s">
        <v>347</v>
      </c>
      <c r="DY18" s="21" t="s">
        <v>347</v>
      </c>
      <c r="DZ18" s="9">
        <v>0</v>
      </c>
      <c r="EA18" s="21" t="s">
        <v>347</v>
      </c>
      <c r="EB18" s="21" t="s">
        <v>366</v>
      </c>
      <c r="EC18" s="21" t="s">
        <v>328</v>
      </c>
      <c r="ED18" s="21" t="s">
        <v>350</v>
      </c>
      <c r="EE18" s="21"/>
      <c r="EF18" s="21"/>
      <c r="EG18" s="21"/>
      <c r="EH18" s="22">
        <f>IF(C18=[1]Лист1!$C17,1,0)</f>
        <v>1</v>
      </c>
    </row>
    <row r="19" spans="1:138" ht="15" customHeight="1" x14ac:dyDescent="0.25">
      <c r="A19" s="27">
        <v>17</v>
      </c>
      <c r="B19" s="28" t="s">
        <v>647</v>
      </c>
      <c r="C19" s="41" t="s">
        <v>648</v>
      </c>
      <c r="D19" s="18" t="s">
        <v>335</v>
      </c>
      <c r="E19" s="19" t="s">
        <v>351</v>
      </c>
      <c r="F19" s="18" t="s">
        <v>337</v>
      </c>
      <c r="G19" s="19" t="s">
        <v>338</v>
      </c>
      <c r="H19" s="18"/>
      <c r="I19" s="18" t="s">
        <v>355</v>
      </c>
      <c r="J19" s="18" t="s">
        <v>367</v>
      </c>
      <c r="K19" s="18"/>
      <c r="L19" s="18"/>
      <c r="M19" s="20">
        <v>770</v>
      </c>
      <c r="N19" s="18" t="s">
        <v>328</v>
      </c>
      <c r="O19" s="18">
        <v>0</v>
      </c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21"/>
      <c r="AM19" s="21"/>
      <c r="AN19" s="21" t="s">
        <v>211</v>
      </c>
      <c r="AO19" s="21" t="s">
        <v>341</v>
      </c>
      <c r="AP19" s="21"/>
      <c r="AQ19" s="21" t="s">
        <v>342</v>
      </c>
      <c r="AR19" s="1"/>
      <c r="AS19" s="1"/>
      <c r="AT19" s="21" t="s">
        <v>255</v>
      </c>
      <c r="AU19" s="21" t="s">
        <v>344</v>
      </c>
      <c r="AV19" s="21" t="s">
        <v>345</v>
      </c>
      <c r="AW19" s="21" t="s">
        <v>343</v>
      </c>
      <c r="AX19" s="1">
        <v>41374</v>
      </c>
      <c r="AY19" s="1">
        <v>42826</v>
      </c>
      <c r="AZ19" s="21" t="s">
        <v>257</v>
      </c>
      <c r="BA19" s="21" t="s">
        <v>341</v>
      </c>
      <c r="BB19" s="21"/>
      <c r="BC19" s="21" t="s">
        <v>342</v>
      </c>
      <c r="BD19" s="1"/>
      <c r="BE19" s="1"/>
      <c r="BF19" s="21" t="s">
        <v>237</v>
      </c>
      <c r="BG19" s="21" t="s">
        <v>344</v>
      </c>
      <c r="BH19" s="21" t="s">
        <v>345</v>
      </c>
      <c r="BI19" s="21" t="s">
        <v>342</v>
      </c>
      <c r="BJ19" s="1">
        <v>41390</v>
      </c>
      <c r="BK19" s="1">
        <v>42826</v>
      </c>
      <c r="BL19" s="21" t="s">
        <v>258</v>
      </c>
      <c r="BM19" s="21" t="s">
        <v>344</v>
      </c>
      <c r="BN19" s="21" t="s">
        <v>363</v>
      </c>
      <c r="BO19" s="21" t="s">
        <v>342</v>
      </c>
      <c r="BP19" s="1">
        <v>41459</v>
      </c>
      <c r="BQ19" s="1">
        <v>43556</v>
      </c>
      <c r="BR19" s="21" t="s">
        <v>258</v>
      </c>
      <c r="BS19" s="21" t="s">
        <v>341</v>
      </c>
      <c r="BT19" s="21"/>
      <c r="BU19" s="21" t="s">
        <v>342</v>
      </c>
      <c r="BV19" s="1"/>
      <c r="BW19" s="1"/>
      <c r="BX19" s="21" t="s">
        <v>256</v>
      </c>
      <c r="BY19" s="21" t="s">
        <v>344</v>
      </c>
      <c r="BZ19" s="21" t="s">
        <v>345</v>
      </c>
      <c r="CA19" s="21" t="s">
        <v>346</v>
      </c>
      <c r="CB19" s="1"/>
      <c r="CC19" s="1"/>
      <c r="CD19" s="21" t="s">
        <v>256</v>
      </c>
      <c r="CE19" s="21" t="s">
        <v>341</v>
      </c>
      <c r="CF19" s="21"/>
      <c r="CG19" s="21" t="s">
        <v>346</v>
      </c>
      <c r="CH19" s="1"/>
      <c r="CI19" s="1"/>
      <c r="CJ19" s="21" t="s">
        <v>256</v>
      </c>
      <c r="CK19" s="21" t="s">
        <v>341</v>
      </c>
      <c r="CL19" s="21"/>
      <c r="CM19" s="21" t="s">
        <v>346</v>
      </c>
      <c r="CN19" s="1"/>
      <c r="CO19" s="1"/>
      <c r="CP19" s="21" t="s">
        <v>256</v>
      </c>
      <c r="CQ19" s="21" t="s">
        <v>341</v>
      </c>
      <c r="CR19" s="21"/>
      <c r="CS19" s="21" t="s">
        <v>346</v>
      </c>
      <c r="CT19" s="1"/>
      <c r="CU19" s="1"/>
      <c r="CV19" s="21" t="s">
        <v>256</v>
      </c>
      <c r="CW19" s="21" t="s">
        <v>341</v>
      </c>
      <c r="CX19" s="21"/>
      <c r="CY19" s="21" t="s">
        <v>346</v>
      </c>
      <c r="CZ19" s="1"/>
      <c r="DA19" s="1"/>
      <c r="DB19" s="21" t="s">
        <v>256</v>
      </c>
      <c r="DC19" s="21" t="s">
        <v>341</v>
      </c>
      <c r="DD19" s="21"/>
      <c r="DE19" s="21" t="s">
        <v>346</v>
      </c>
      <c r="DF19" s="1"/>
      <c r="DG19" s="1"/>
      <c r="DH19" s="21" t="s">
        <v>256</v>
      </c>
      <c r="DI19" s="21" t="s">
        <v>341</v>
      </c>
      <c r="DJ19" s="21"/>
      <c r="DK19" s="21" t="s">
        <v>346</v>
      </c>
      <c r="DL19" s="1"/>
      <c r="DM19" s="1"/>
      <c r="DN19" s="21" t="s">
        <v>256</v>
      </c>
      <c r="DO19" s="21" t="s">
        <v>341</v>
      </c>
      <c r="DP19" s="21"/>
      <c r="DQ19" s="21" t="s">
        <v>346</v>
      </c>
      <c r="DR19" s="1"/>
      <c r="DS19" s="1"/>
      <c r="DT19" s="21" t="s">
        <v>347</v>
      </c>
      <c r="DU19" s="21">
        <v>1</v>
      </c>
      <c r="DV19" s="21" t="s">
        <v>347</v>
      </c>
      <c r="DW19" s="21" t="s">
        <v>348</v>
      </c>
      <c r="DX19" s="21" t="s">
        <v>347</v>
      </c>
      <c r="DY19" s="21" t="s">
        <v>347</v>
      </c>
      <c r="DZ19" s="9">
        <v>0</v>
      </c>
      <c r="EA19" s="21" t="s">
        <v>347</v>
      </c>
      <c r="EB19" s="21" t="s">
        <v>366</v>
      </c>
      <c r="EC19" s="21" t="s">
        <v>328</v>
      </c>
      <c r="ED19" s="21" t="s">
        <v>350</v>
      </c>
      <c r="EE19" s="21"/>
      <c r="EF19" s="21"/>
      <c r="EG19" s="21"/>
      <c r="EH19" s="22">
        <f>IF(C19=[1]Лист1!$C18,1,0)</f>
        <v>1</v>
      </c>
    </row>
    <row r="20" spans="1:138" ht="15" customHeight="1" x14ac:dyDescent="0.25">
      <c r="A20" s="27">
        <v>18</v>
      </c>
      <c r="B20" s="28" t="s">
        <v>652</v>
      </c>
      <c r="C20" s="41" t="s">
        <v>653</v>
      </c>
      <c r="D20" s="18" t="s">
        <v>335</v>
      </c>
      <c r="E20" s="19" t="s">
        <v>351</v>
      </c>
      <c r="F20" s="18" t="s">
        <v>337</v>
      </c>
      <c r="G20" s="19" t="s">
        <v>338</v>
      </c>
      <c r="H20" s="18"/>
      <c r="I20" s="18" t="s">
        <v>355</v>
      </c>
      <c r="J20" s="18" t="s">
        <v>367</v>
      </c>
      <c r="K20" s="18"/>
      <c r="L20" s="18"/>
      <c r="M20" s="20">
        <v>1035</v>
      </c>
      <c r="N20" s="18" t="s">
        <v>328</v>
      </c>
      <c r="O20" s="18">
        <v>0</v>
      </c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21"/>
      <c r="AM20" s="21"/>
      <c r="AN20" s="21" t="s">
        <v>211</v>
      </c>
      <c r="AO20" s="21" t="s">
        <v>341</v>
      </c>
      <c r="AP20" s="21"/>
      <c r="AQ20" s="21" t="s">
        <v>342</v>
      </c>
      <c r="AR20" s="1"/>
      <c r="AS20" s="1"/>
      <c r="AT20" s="21" t="s">
        <v>255</v>
      </c>
      <c r="AU20" s="21" t="s">
        <v>344</v>
      </c>
      <c r="AV20" s="21" t="s">
        <v>345</v>
      </c>
      <c r="AW20" s="21" t="s">
        <v>343</v>
      </c>
      <c r="AX20" s="1">
        <v>41058</v>
      </c>
      <c r="AY20" s="1">
        <v>43649</v>
      </c>
      <c r="AZ20" s="21" t="s">
        <v>257</v>
      </c>
      <c r="BA20" s="21" t="s">
        <v>341</v>
      </c>
      <c r="BB20" s="21"/>
      <c r="BC20" s="21" t="s">
        <v>342</v>
      </c>
      <c r="BD20" s="1"/>
      <c r="BE20" s="1"/>
      <c r="BF20" s="21" t="s">
        <v>237</v>
      </c>
      <c r="BG20" s="21" t="s">
        <v>344</v>
      </c>
      <c r="BH20" s="21" t="s">
        <v>345</v>
      </c>
      <c r="BI20" s="21" t="s">
        <v>342</v>
      </c>
      <c r="BJ20" s="1">
        <v>41058</v>
      </c>
      <c r="BK20" s="1">
        <v>43266</v>
      </c>
      <c r="BL20" s="21" t="s">
        <v>258</v>
      </c>
      <c r="BM20" s="21" t="s">
        <v>344</v>
      </c>
      <c r="BN20" s="21" t="s">
        <v>363</v>
      </c>
      <c r="BO20" s="21" t="s">
        <v>342</v>
      </c>
      <c r="BP20" s="1"/>
      <c r="BQ20" s="1"/>
      <c r="BR20" s="21" t="s">
        <v>258</v>
      </c>
      <c r="BS20" s="21" t="s">
        <v>341</v>
      </c>
      <c r="BT20" s="21"/>
      <c r="BU20" s="21" t="s">
        <v>342</v>
      </c>
      <c r="BV20" s="1"/>
      <c r="BW20" s="1"/>
      <c r="BX20" s="21" t="s">
        <v>256</v>
      </c>
      <c r="BY20" s="21" t="s">
        <v>344</v>
      </c>
      <c r="BZ20" s="21" t="s">
        <v>345</v>
      </c>
      <c r="CA20" s="21" t="s">
        <v>346</v>
      </c>
      <c r="CB20" s="1"/>
      <c r="CC20" s="1"/>
      <c r="CD20" s="21" t="s">
        <v>256</v>
      </c>
      <c r="CE20" s="21" t="s">
        <v>341</v>
      </c>
      <c r="CF20" s="21"/>
      <c r="CG20" s="21" t="s">
        <v>346</v>
      </c>
      <c r="CH20" s="1"/>
      <c r="CI20" s="1"/>
      <c r="CJ20" s="21" t="s">
        <v>256</v>
      </c>
      <c r="CK20" s="21" t="s">
        <v>341</v>
      </c>
      <c r="CL20" s="21"/>
      <c r="CM20" s="21" t="s">
        <v>346</v>
      </c>
      <c r="CN20" s="1"/>
      <c r="CO20" s="1"/>
      <c r="CP20" s="21" t="s">
        <v>256</v>
      </c>
      <c r="CQ20" s="21" t="s">
        <v>341</v>
      </c>
      <c r="CR20" s="21"/>
      <c r="CS20" s="21" t="s">
        <v>346</v>
      </c>
      <c r="CT20" s="1"/>
      <c r="CU20" s="1"/>
      <c r="CV20" s="21" t="s">
        <v>256</v>
      </c>
      <c r="CW20" s="21" t="s">
        <v>341</v>
      </c>
      <c r="CX20" s="21"/>
      <c r="CY20" s="21" t="s">
        <v>346</v>
      </c>
      <c r="CZ20" s="1"/>
      <c r="DA20" s="1"/>
      <c r="DB20" s="21" t="s">
        <v>256</v>
      </c>
      <c r="DC20" s="21" t="s">
        <v>341</v>
      </c>
      <c r="DD20" s="21"/>
      <c r="DE20" s="21" t="s">
        <v>346</v>
      </c>
      <c r="DF20" s="1"/>
      <c r="DG20" s="1"/>
      <c r="DH20" s="21" t="s">
        <v>256</v>
      </c>
      <c r="DI20" s="21" t="s">
        <v>341</v>
      </c>
      <c r="DJ20" s="21"/>
      <c r="DK20" s="21" t="s">
        <v>346</v>
      </c>
      <c r="DL20" s="1"/>
      <c r="DM20" s="1"/>
      <c r="DN20" s="21" t="s">
        <v>256</v>
      </c>
      <c r="DO20" s="21" t="s">
        <v>341</v>
      </c>
      <c r="DP20" s="21"/>
      <c r="DQ20" s="21" t="s">
        <v>346</v>
      </c>
      <c r="DR20" s="1"/>
      <c r="DS20" s="1"/>
      <c r="DT20" s="21" t="s">
        <v>347</v>
      </c>
      <c r="DU20" s="21">
        <v>1</v>
      </c>
      <c r="DV20" s="21" t="s">
        <v>347</v>
      </c>
      <c r="DW20" s="21" t="s">
        <v>348</v>
      </c>
      <c r="DX20" s="21" t="s">
        <v>347</v>
      </c>
      <c r="DY20" s="21" t="s">
        <v>347</v>
      </c>
      <c r="DZ20" s="9">
        <v>0</v>
      </c>
      <c r="EA20" s="21" t="s">
        <v>347</v>
      </c>
      <c r="EB20" s="21" t="s">
        <v>366</v>
      </c>
      <c r="EC20" s="21" t="s">
        <v>328</v>
      </c>
      <c r="ED20" s="21" t="s">
        <v>350</v>
      </c>
      <c r="EE20" s="21"/>
      <c r="EF20" s="21"/>
      <c r="EG20" s="21"/>
      <c r="EH20" s="22">
        <f>IF(C20=[1]Лист1!$C19,1,0)</f>
        <v>1</v>
      </c>
    </row>
    <row r="21" spans="1:138" ht="15" customHeight="1" x14ac:dyDescent="0.25">
      <c r="A21" s="27">
        <v>19</v>
      </c>
      <c r="B21" s="28" t="s">
        <v>657</v>
      </c>
      <c r="C21" s="41" t="s">
        <v>658</v>
      </c>
      <c r="D21" s="18" t="s">
        <v>335</v>
      </c>
      <c r="E21" s="19" t="s">
        <v>351</v>
      </c>
      <c r="F21" s="18" t="s">
        <v>337</v>
      </c>
      <c r="G21" s="19" t="s">
        <v>338</v>
      </c>
      <c r="H21" s="18"/>
      <c r="I21" s="18" t="s">
        <v>355</v>
      </c>
      <c r="J21" s="18" t="s">
        <v>367</v>
      </c>
      <c r="K21" s="18"/>
      <c r="L21" s="18"/>
      <c r="M21" s="20">
        <v>1264.9000000000001</v>
      </c>
      <c r="N21" s="18" t="s">
        <v>328</v>
      </c>
      <c r="O21" s="18">
        <v>0</v>
      </c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21"/>
      <c r="AM21" s="21"/>
      <c r="AN21" s="21" t="s">
        <v>211</v>
      </c>
      <c r="AO21" s="21" t="s">
        <v>341</v>
      </c>
      <c r="AP21" s="21"/>
      <c r="AQ21" s="21" t="s">
        <v>342</v>
      </c>
      <c r="AR21" s="1"/>
      <c r="AS21" s="1"/>
      <c r="AT21" s="21" t="s">
        <v>255</v>
      </c>
      <c r="AU21" s="21" t="s">
        <v>352</v>
      </c>
      <c r="AV21" s="21"/>
      <c r="AW21" s="21" t="s">
        <v>343</v>
      </c>
      <c r="AX21" s="1"/>
      <c r="AY21" s="1"/>
      <c r="AZ21" s="21" t="s">
        <v>257</v>
      </c>
      <c r="BA21" s="21" t="s">
        <v>341</v>
      </c>
      <c r="BB21" s="21"/>
      <c r="BC21" s="21" t="s">
        <v>342</v>
      </c>
      <c r="BD21" s="1"/>
      <c r="BE21" s="1"/>
      <c r="BF21" s="21" t="s">
        <v>237</v>
      </c>
      <c r="BG21" s="21" t="s">
        <v>352</v>
      </c>
      <c r="BH21" s="21"/>
      <c r="BI21" s="21" t="s">
        <v>342</v>
      </c>
      <c r="BJ21" s="1"/>
      <c r="BK21" s="1"/>
      <c r="BL21" s="21" t="s">
        <v>258</v>
      </c>
      <c r="BM21" s="21" t="s">
        <v>344</v>
      </c>
      <c r="BN21" s="21" t="s">
        <v>363</v>
      </c>
      <c r="BO21" s="21" t="s">
        <v>342</v>
      </c>
      <c r="BP21" s="1">
        <v>41757</v>
      </c>
      <c r="BQ21" s="1">
        <v>43005</v>
      </c>
      <c r="BR21" s="21" t="s">
        <v>258</v>
      </c>
      <c r="BS21" s="21" t="s">
        <v>341</v>
      </c>
      <c r="BT21" s="21"/>
      <c r="BU21" s="21" t="s">
        <v>342</v>
      </c>
      <c r="BV21" s="1"/>
      <c r="BW21" s="1"/>
      <c r="BX21" s="21" t="s">
        <v>256</v>
      </c>
      <c r="BY21" s="21" t="s">
        <v>344</v>
      </c>
      <c r="BZ21" s="21" t="s">
        <v>345</v>
      </c>
      <c r="CA21" s="21" t="s">
        <v>346</v>
      </c>
      <c r="CB21" s="1"/>
      <c r="CC21" s="1"/>
      <c r="CD21" s="21" t="s">
        <v>256</v>
      </c>
      <c r="CE21" s="21" t="s">
        <v>341</v>
      </c>
      <c r="CF21" s="21"/>
      <c r="CG21" s="21" t="s">
        <v>346</v>
      </c>
      <c r="CH21" s="1"/>
      <c r="CI21" s="1"/>
      <c r="CJ21" s="21" t="s">
        <v>256</v>
      </c>
      <c r="CK21" s="21" t="s">
        <v>341</v>
      </c>
      <c r="CL21" s="21"/>
      <c r="CM21" s="21" t="s">
        <v>346</v>
      </c>
      <c r="CN21" s="1"/>
      <c r="CO21" s="1"/>
      <c r="CP21" s="21" t="s">
        <v>256</v>
      </c>
      <c r="CQ21" s="21" t="s">
        <v>341</v>
      </c>
      <c r="CR21" s="21"/>
      <c r="CS21" s="21" t="s">
        <v>346</v>
      </c>
      <c r="CT21" s="1"/>
      <c r="CU21" s="1"/>
      <c r="CV21" s="21" t="s">
        <v>256</v>
      </c>
      <c r="CW21" s="21" t="s">
        <v>341</v>
      </c>
      <c r="CX21" s="21"/>
      <c r="CY21" s="21" t="s">
        <v>346</v>
      </c>
      <c r="CZ21" s="1"/>
      <c r="DA21" s="1"/>
      <c r="DB21" s="21" t="s">
        <v>256</v>
      </c>
      <c r="DC21" s="21" t="s">
        <v>341</v>
      </c>
      <c r="DD21" s="21"/>
      <c r="DE21" s="21" t="s">
        <v>346</v>
      </c>
      <c r="DF21" s="1"/>
      <c r="DG21" s="1"/>
      <c r="DH21" s="21" t="s">
        <v>256</v>
      </c>
      <c r="DI21" s="21" t="s">
        <v>341</v>
      </c>
      <c r="DJ21" s="21"/>
      <c r="DK21" s="21" t="s">
        <v>346</v>
      </c>
      <c r="DL21" s="1"/>
      <c r="DM21" s="1"/>
      <c r="DN21" s="21" t="s">
        <v>256</v>
      </c>
      <c r="DO21" s="21" t="s">
        <v>341</v>
      </c>
      <c r="DP21" s="21"/>
      <c r="DQ21" s="21" t="s">
        <v>346</v>
      </c>
      <c r="DR21" s="1"/>
      <c r="DS21" s="1"/>
      <c r="DT21" s="21" t="s">
        <v>347</v>
      </c>
      <c r="DU21" s="21">
        <v>1</v>
      </c>
      <c r="DV21" s="21" t="s">
        <v>347</v>
      </c>
      <c r="DW21" s="21" t="s">
        <v>348</v>
      </c>
      <c r="DX21" s="21" t="s">
        <v>347</v>
      </c>
      <c r="DY21" s="21" t="s">
        <v>347</v>
      </c>
      <c r="DZ21" s="9">
        <v>0</v>
      </c>
      <c r="EA21" s="21" t="s">
        <v>347</v>
      </c>
      <c r="EB21" s="21" t="s">
        <v>366</v>
      </c>
      <c r="EC21" s="21" t="s">
        <v>328</v>
      </c>
      <c r="ED21" s="21" t="s">
        <v>350</v>
      </c>
      <c r="EE21" s="21"/>
      <c r="EF21" s="21"/>
      <c r="EG21" s="21"/>
      <c r="EH21" s="22">
        <f>IF(C21=[1]Лист1!$C20,1,0)</f>
        <v>1</v>
      </c>
    </row>
    <row r="22" spans="1:138" ht="15" customHeight="1" x14ac:dyDescent="0.25">
      <c r="A22" s="27">
        <v>20</v>
      </c>
      <c r="B22" s="28" t="s">
        <v>662</v>
      </c>
      <c r="C22" s="41" t="s">
        <v>663</v>
      </c>
      <c r="D22" s="18" t="s">
        <v>335</v>
      </c>
      <c r="E22" s="19" t="s">
        <v>351</v>
      </c>
      <c r="F22" s="18" t="s">
        <v>337</v>
      </c>
      <c r="G22" s="19" t="s">
        <v>338</v>
      </c>
      <c r="H22" s="18"/>
      <c r="I22" s="18" t="s">
        <v>339</v>
      </c>
      <c r="J22" s="18" t="s">
        <v>368</v>
      </c>
      <c r="K22" s="18"/>
      <c r="L22" s="18"/>
      <c r="M22" s="20">
        <v>595.4</v>
      </c>
      <c r="N22" s="18" t="s">
        <v>328</v>
      </c>
      <c r="O22" s="18">
        <v>0</v>
      </c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21"/>
      <c r="AM22" s="21"/>
      <c r="AN22" s="21" t="s">
        <v>211</v>
      </c>
      <c r="AO22" s="21" t="s">
        <v>341</v>
      </c>
      <c r="AP22" s="21"/>
      <c r="AQ22" s="21" t="s">
        <v>342</v>
      </c>
      <c r="AR22" s="1"/>
      <c r="AS22" s="1"/>
      <c r="AT22" s="21" t="s">
        <v>255</v>
      </c>
      <c r="AU22" s="21" t="s">
        <v>352</v>
      </c>
      <c r="AV22" s="21"/>
      <c r="AW22" s="21" t="s">
        <v>343</v>
      </c>
      <c r="AX22" s="1"/>
      <c r="AY22" s="1"/>
      <c r="AZ22" s="21" t="s">
        <v>257</v>
      </c>
      <c r="BA22" s="21" t="s">
        <v>341</v>
      </c>
      <c r="BB22" s="21"/>
      <c r="BC22" s="21" t="s">
        <v>342</v>
      </c>
      <c r="BD22" s="1"/>
      <c r="BE22" s="1"/>
      <c r="BF22" s="21" t="s">
        <v>237</v>
      </c>
      <c r="BG22" s="21" t="s">
        <v>352</v>
      </c>
      <c r="BH22" s="21"/>
      <c r="BI22" s="21" t="s">
        <v>342</v>
      </c>
      <c r="BJ22" s="1"/>
      <c r="BK22" s="1"/>
      <c r="BL22" s="21" t="s">
        <v>258</v>
      </c>
      <c r="BM22" s="21" t="s">
        <v>344</v>
      </c>
      <c r="BN22" s="21" t="s">
        <v>363</v>
      </c>
      <c r="BO22" s="21" t="s">
        <v>342</v>
      </c>
      <c r="BP22" s="1"/>
      <c r="BQ22" s="1"/>
      <c r="BR22" s="21" t="s">
        <v>258</v>
      </c>
      <c r="BS22" s="21" t="s">
        <v>341</v>
      </c>
      <c r="BT22" s="21"/>
      <c r="BU22" s="21" t="s">
        <v>342</v>
      </c>
      <c r="BV22" s="1"/>
      <c r="BW22" s="1"/>
      <c r="BX22" s="21" t="s">
        <v>256</v>
      </c>
      <c r="BY22" s="21" t="s">
        <v>344</v>
      </c>
      <c r="BZ22" s="21" t="s">
        <v>345</v>
      </c>
      <c r="CA22" s="21" t="s">
        <v>346</v>
      </c>
      <c r="CB22" s="1"/>
      <c r="CC22" s="1"/>
      <c r="CD22" s="21" t="s">
        <v>256</v>
      </c>
      <c r="CE22" s="21" t="s">
        <v>341</v>
      </c>
      <c r="CF22" s="21"/>
      <c r="CG22" s="21" t="s">
        <v>346</v>
      </c>
      <c r="CH22" s="1"/>
      <c r="CI22" s="1"/>
      <c r="CJ22" s="21" t="s">
        <v>256</v>
      </c>
      <c r="CK22" s="21" t="s">
        <v>341</v>
      </c>
      <c r="CL22" s="21"/>
      <c r="CM22" s="21" t="s">
        <v>346</v>
      </c>
      <c r="CN22" s="1"/>
      <c r="CO22" s="1"/>
      <c r="CP22" s="21" t="s">
        <v>256</v>
      </c>
      <c r="CQ22" s="21" t="s">
        <v>341</v>
      </c>
      <c r="CR22" s="21"/>
      <c r="CS22" s="21" t="s">
        <v>346</v>
      </c>
      <c r="CT22" s="1"/>
      <c r="CU22" s="1"/>
      <c r="CV22" s="21" t="s">
        <v>256</v>
      </c>
      <c r="CW22" s="21" t="s">
        <v>341</v>
      </c>
      <c r="CX22" s="21"/>
      <c r="CY22" s="21" t="s">
        <v>346</v>
      </c>
      <c r="CZ22" s="1"/>
      <c r="DA22" s="1"/>
      <c r="DB22" s="21" t="s">
        <v>256</v>
      </c>
      <c r="DC22" s="21" t="s">
        <v>341</v>
      </c>
      <c r="DD22" s="21"/>
      <c r="DE22" s="21" t="s">
        <v>346</v>
      </c>
      <c r="DF22" s="1"/>
      <c r="DG22" s="1"/>
      <c r="DH22" s="21" t="s">
        <v>256</v>
      </c>
      <c r="DI22" s="21" t="s">
        <v>341</v>
      </c>
      <c r="DJ22" s="21"/>
      <c r="DK22" s="21" t="s">
        <v>346</v>
      </c>
      <c r="DL22" s="1"/>
      <c r="DM22" s="1"/>
      <c r="DN22" s="21" t="s">
        <v>256</v>
      </c>
      <c r="DO22" s="21" t="s">
        <v>341</v>
      </c>
      <c r="DP22" s="21"/>
      <c r="DQ22" s="21" t="s">
        <v>346</v>
      </c>
      <c r="DR22" s="1"/>
      <c r="DS22" s="1"/>
      <c r="DT22" s="21" t="s">
        <v>347</v>
      </c>
      <c r="DU22" s="21">
        <v>1</v>
      </c>
      <c r="DV22" s="21" t="s">
        <v>347</v>
      </c>
      <c r="DW22" s="21" t="s">
        <v>348</v>
      </c>
      <c r="DX22" s="21" t="s">
        <v>347</v>
      </c>
      <c r="DY22" s="21" t="s">
        <v>347</v>
      </c>
      <c r="DZ22" s="9">
        <v>0</v>
      </c>
      <c r="EA22" s="21" t="s">
        <v>347</v>
      </c>
      <c r="EB22" s="21" t="s">
        <v>366</v>
      </c>
      <c r="EC22" s="21" t="s">
        <v>328</v>
      </c>
      <c r="ED22" s="21" t="s">
        <v>350</v>
      </c>
      <c r="EE22" s="21"/>
      <c r="EF22" s="21"/>
      <c r="EG22" s="21"/>
      <c r="EH22" s="22">
        <f>IF(C22=[1]Лист1!$C21,1,0)</f>
        <v>1</v>
      </c>
    </row>
    <row r="23" spans="1:138" ht="15" customHeight="1" x14ac:dyDescent="0.25">
      <c r="A23" s="27">
        <v>21</v>
      </c>
      <c r="B23" s="28" t="s">
        <v>667</v>
      </c>
      <c r="C23" s="41" t="s">
        <v>668</v>
      </c>
      <c r="D23" s="18" t="s">
        <v>335</v>
      </c>
      <c r="E23" s="19" t="s">
        <v>351</v>
      </c>
      <c r="F23" s="18" t="s">
        <v>337</v>
      </c>
      <c r="G23" s="19" t="s">
        <v>338</v>
      </c>
      <c r="H23" s="18"/>
      <c r="I23" s="18" t="s">
        <v>355</v>
      </c>
      <c r="J23" s="18" t="s">
        <v>367</v>
      </c>
      <c r="K23" s="18"/>
      <c r="L23" s="18"/>
      <c r="M23" s="20">
        <v>717</v>
      </c>
      <c r="N23" s="18" t="s">
        <v>328</v>
      </c>
      <c r="O23" s="18">
        <v>0</v>
      </c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21"/>
      <c r="AM23" s="21"/>
      <c r="AN23" s="21" t="s">
        <v>211</v>
      </c>
      <c r="AO23" s="21" t="s">
        <v>341</v>
      </c>
      <c r="AP23" s="21"/>
      <c r="AQ23" s="21" t="s">
        <v>342</v>
      </c>
      <c r="AR23" s="1"/>
      <c r="AS23" s="1"/>
      <c r="AT23" s="21" t="s">
        <v>255</v>
      </c>
      <c r="AU23" s="21" t="s">
        <v>352</v>
      </c>
      <c r="AV23" s="21"/>
      <c r="AW23" s="21" t="s">
        <v>343</v>
      </c>
      <c r="AX23" s="1"/>
      <c r="AY23" s="1"/>
      <c r="AZ23" s="21" t="s">
        <v>257</v>
      </c>
      <c r="BA23" s="21" t="s">
        <v>341</v>
      </c>
      <c r="BB23" s="21"/>
      <c r="BC23" s="21" t="s">
        <v>342</v>
      </c>
      <c r="BD23" s="1"/>
      <c r="BE23" s="1"/>
      <c r="BF23" s="21" t="s">
        <v>237</v>
      </c>
      <c r="BG23" s="21" t="s">
        <v>352</v>
      </c>
      <c r="BH23" s="21"/>
      <c r="BI23" s="21" t="s">
        <v>342</v>
      </c>
      <c r="BJ23" s="1"/>
      <c r="BK23" s="1"/>
      <c r="BL23" s="21" t="s">
        <v>258</v>
      </c>
      <c r="BM23" s="21" t="s">
        <v>344</v>
      </c>
      <c r="BN23" s="21" t="s">
        <v>363</v>
      </c>
      <c r="BO23" s="21" t="s">
        <v>342</v>
      </c>
      <c r="BP23" s="1"/>
      <c r="BQ23" s="1"/>
      <c r="BR23" s="21" t="s">
        <v>258</v>
      </c>
      <c r="BS23" s="21" t="s">
        <v>341</v>
      </c>
      <c r="BT23" s="21"/>
      <c r="BU23" s="21" t="s">
        <v>342</v>
      </c>
      <c r="BV23" s="1"/>
      <c r="BW23" s="1"/>
      <c r="BX23" s="21" t="s">
        <v>256</v>
      </c>
      <c r="BY23" s="21" t="s">
        <v>344</v>
      </c>
      <c r="BZ23" s="21" t="s">
        <v>345</v>
      </c>
      <c r="CA23" s="21" t="s">
        <v>346</v>
      </c>
      <c r="CB23" s="1">
        <v>40669</v>
      </c>
      <c r="CC23" s="1">
        <v>46513</v>
      </c>
      <c r="CD23" s="21" t="s">
        <v>256</v>
      </c>
      <c r="CE23" s="21" t="s">
        <v>341</v>
      </c>
      <c r="CF23" s="21"/>
      <c r="CG23" s="21" t="s">
        <v>346</v>
      </c>
      <c r="CH23" s="1"/>
      <c r="CI23" s="1"/>
      <c r="CJ23" s="21" t="s">
        <v>256</v>
      </c>
      <c r="CK23" s="21" t="s">
        <v>341</v>
      </c>
      <c r="CL23" s="21"/>
      <c r="CM23" s="21" t="s">
        <v>346</v>
      </c>
      <c r="CN23" s="1"/>
      <c r="CO23" s="1"/>
      <c r="CP23" s="21" t="s">
        <v>256</v>
      </c>
      <c r="CQ23" s="21" t="s">
        <v>341</v>
      </c>
      <c r="CR23" s="21"/>
      <c r="CS23" s="21" t="s">
        <v>346</v>
      </c>
      <c r="CT23" s="1"/>
      <c r="CU23" s="1"/>
      <c r="CV23" s="21" t="s">
        <v>256</v>
      </c>
      <c r="CW23" s="21" t="s">
        <v>341</v>
      </c>
      <c r="CX23" s="21"/>
      <c r="CY23" s="21" t="s">
        <v>346</v>
      </c>
      <c r="CZ23" s="1"/>
      <c r="DA23" s="1"/>
      <c r="DB23" s="21" t="s">
        <v>256</v>
      </c>
      <c r="DC23" s="21" t="s">
        <v>341</v>
      </c>
      <c r="DD23" s="21"/>
      <c r="DE23" s="21" t="s">
        <v>346</v>
      </c>
      <c r="DF23" s="1"/>
      <c r="DG23" s="1"/>
      <c r="DH23" s="21" t="s">
        <v>256</v>
      </c>
      <c r="DI23" s="21" t="s">
        <v>341</v>
      </c>
      <c r="DJ23" s="21"/>
      <c r="DK23" s="21" t="s">
        <v>346</v>
      </c>
      <c r="DL23" s="1"/>
      <c r="DM23" s="1"/>
      <c r="DN23" s="21" t="s">
        <v>256</v>
      </c>
      <c r="DO23" s="21" t="s">
        <v>341</v>
      </c>
      <c r="DP23" s="21"/>
      <c r="DQ23" s="21" t="s">
        <v>346</v>
      </c>
      <c r="DR23" s="1"/>
      <c r="DS23" s="1"/>
      <c r="DT23" s="21" t="s">
        <v>347</v>
      </c>
      <c r="DU23" s="21">
        <v>1</v>
      </c>
      <c r="DV23" s="21" t="s">
        <v>347</v>
      </c>
      <c r="DW23" s="21" t="s">
        <v>348</v>
      </c>
      <c r="DX23" s="21" t="s">
        <v>347</v>
      </c>
      <c r="DY23" s="21" t="s">
        <v>347</v>
      </c>
      <c r="DZ23" s="9">
        <v>0</v>
      </c>
      <c r="EA23" s="21" t="s">
        <v>347</v>
      </c>
      <c r="EB23" s="21" t="s">
        <v>366</v>
      </c>
      <c r="EC23" s="21" t="s">
        <v>328</v>
      </c>
      <c r="ED23" s="21" t="s">
        <v>350</v>
      </c>
      <c r="EE23" s="21"/>
      <c r="EF23" s="21"/>
      <c r="EG23" s="21"/>
      <c r="EH23" s="22">
        <f>IF(C23=[1]Лист1!$C22,1,0)</f>
        <v>1</v>
      </c>
    </row>
    <row r="24" spans="1:138" ht="15" customHeight="1" x14ac:dyDescent="0.25">
      <c r="A24" s="27">
        <v>22</v>
      </c>
      <c r="B24" s="28" t="s">
        <v>672</v>
      </c>
      <c r="C24" s="41" t="s">
        <v>673</v>
      </c>
      <c r="D24" s="18" t="s">
        <v>335</v>
      </c>
      <c r="E24" s="19" t="s">
        <v>351</v>
      </c>
      <c r="F24" s="18" t="s">
        <v>337</v>
      </c>
      <c r="G24" s="19" t="s">
        <v>353</v>
      </c>
      <c r="H24" s="18"/>
      <c r="I24" s="18" t="s">
        <v>355</v>
      </c>
      <c r="J24" s="18" t="s">
        <v>365</v>
      </c>
      <c r="K24" s="18"/>
      <c r="L24" s="18"/>
      <c r="M24" s="20">
        <v>1042.7</v>
      </c>
      <c r="N24" s="18" t="s">
        <v>328</v>
      </c>
      <c r="O24" s="18">
        <v>0</v>
      </c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21"/>
      <c r="AM24" s="21"/>
      <c r="AN24" s="21" t="s">
        <v>211</v>
      </c>
      <c r="AO24" s="21" t="s">
        <v>341</v>
      </c>
      <c r="AP24" s="21"/>
      <c r="AQ24" s="21" t="s">
        <v>342</v>
      </c>
      <c r="AR24" s="1"/>
      <c r="AS24" s="1"/>
      <c r="AT24" s="21" t="s">
        <v>255</v>
      </c>
      <c r="AU24" s="21" t="s">
        <v>344</v>
      </c>
      <c r="AV24" s="21" t="s">
        <v>345</v>
      </c>
      <c r="AW24" s="21" t="s">
        <v>343</v>
      </c>
      <c r="AX24" s="1">
        <v>40116</v>
      </c>
      <c r="AY24" s="1">
        <v>42936</v>
      </c>
      <c r="AZ24" s="21" t="s">
        <v>257</v>
      </c>
      <c r="BA24" s="21" t="s">
        <v>341</v>
      </c>
      <c r="BB24" s="21"/>
      <c r="BC24" s="21" t="s">
        <v>342</v>
      </c>
      <c r="BD24" s="1"/>
      <c r="BE24" s="1"/>
      <c r="BF24" s="21" t="s">
        <v>237</v>
      </c>
      <c r="BG24" s="21" t="s">
        <v>344</v>
      </c>
      <c r="BH24" s="21" t="s">
        <v>345</v>
      </c>
      <c r="BI24" s="21" t="s">
        <v>342</v>
      </c>
      <c r="BJ24" s="1">
        <v>40116</v>
      </c>
      <c r="BK24" s="1">
        <v>42936</v>
      </c>
      <c r="BL24" s="21" t="s">
        <v>258</v>
      </c>
      <c r="BM24" s="21" t="s">
        <v>344</v>
      </c>
      <c r="BN24" s="21" t="s">
        <v>363</v>
      </c>
      <c r="BO24" s="21" t="s">
        <v>342</v>
      </c>
      <c r="BP24" s="1">
        <v>39995</v>
      </c>
      <c r="BQ24" s="1">
        <v>42552</v>
      </c>
      <c r="BR24" s="21" t="s">
        <v>258</v>
      </c>
      <c r="BS24" s="21" t="s">
        <v>341</v>
      </c>
      <c r="BT24" s="21"/>
      <c r="BU24" s="21" t="s">
        <v>342</v>
      </c>
      <c r="BV24" s="1"/>
      <c r="BW24" s="1"/>
      <c r="BX24" s="21" t="s">
        <v>256</v>
      </c>
      <c r="BY24" s="21" t="s">
        <v>344</v>
      </c>
      <c r="BZ24" s="21" t="s">
        <v>345</v>
      </c>
      <c r="CA24" s="21" t="s">
        <v>346</v>
      </c>
      <c r="CB24" s="1"/>
      <c r="CC24" s="1"/>
      <c r="CD24" s="21" t="s">
        <v>256</v>
      </c>
      <c r="CE24" s="21" t="s">
        <v>341</v>
      </c>
      <c r="CF24" s="21"/>
      <c r="CG24" s="21" t="s">
        <v>346</v>
      </c>
      <c r="CH24" s="1"/>
      <c r="CI24" s="1"/>
      <c r="CJ24" s="21" t="s">
        <v>256</v>
      </c>
      <c r="CK24" s="21" t="s">
        <v>341</v>
      </c>
      <c r="CL24" s="21"/>
      <c r="CM24" s="21" t="s">
        <v>346</v>
      </c>
      <c r="CN24" s="1"/>
      <c r="CO24" s="1"/>
      <c r="CP24" s="21" t="s">
        <v>256</v>
      </c>
      <c r="CQ24" s="21" t="s">
        <v>341</v>
      </c>
      <c r="CR24" s="21"/>
      <c r="CS24" s="21" t="s">
        <v>346</v>
      </c>
      <c r="CT24" s="1"/>
      <c r="CU24" s="1"/>
      <c r="CV24" s="21" t="s">
        <v>256</v>
      </c>
      <c r="CW24" s="21" t="s">
        <v>341</v>
      </c>
      <c r="CX24" s="21"/>
      <c r="CY24" s="21" t="s">
        <v>346</v>
      </c>
      <c r="CZ24" s="1"/>
      <c r="DA24" s="1"/>
      <c r="DB24" s="21" t="s">
        <v>256</v>
      </c>
      <c r="DC24" s="21" t="s">
        <v>341</v>
      </c>
      <c r="DD24" s="21"/>
      <c r="DE24" s="21" t="s">
        <v>346</v>
      </c>
      <c r="DF24" s="1"/>
      <c r="DG24" s="1"/>
      <c r="DH24" s="21" t="s">
        <v>256</v>
      </c>
      <c r="DI24" s="21" t="s">
        <v>341</v>
      </c>
      <c r="DJ24" s="21"/>
      <c r="DK24" s="21" t="s">
        <v>346</v>
      </c>
      <c r="DL24" s="1"/>
      <c r="DM24" s="1"/>
      <c r="DN24" s="21" t="s">
        <v>256</v>
      </c>
      <c r="DO24" s="21" t="s">
        <v>341</v>
      </c>
      <c r="DP24" s="21"/>
      <c r="DQ24" s="21" t="s">
        <v>346</v>
      </c>
      <c r="DR24" s="1"/>
      <c r="DS24" s="1"/>
      <c r="DT24" s="21" t="s">
        <v>347</v>
      </c>
      <c r="DU24" s="21">
        <v>1</v>
      </c>
      <c r="DV24" s="21" t="s">
        <v>347</v>
      </c>
      <c r="DW24" s="21" t="s">
        <v>348</v>
      </c>
      <c r="DX24" s="21" t="s">
        <v>347</v>
      </c>
      <c r="DY24" s="21" t="s">
        <v>347</v>
      </c>
      <c r="DZ24" s="9">
        <v>0</v>
      </c>
      <c r="EA24" s="21" t="s">
        <v>347</v>
      </c>
      <c r="EB24" s="21" t="s">
        <v>366</v>
      </c>
      <c r="EC24" s="21" t="s">
        <v>328</v>
      </c>
      <c r="ED24" s="21" t="s">
        <v>350</v>
      </c>
      <c r="EE24" s="21"/>
      <c r="EF24" s="21"/>
      <c r="EG24" s="21"/>
      <c r="EH24" s="22">
        <f>IF(C24=[1]Лист1!$C23,1,0)</f>
        <v>1</v>
      </c>
    </row>
    <row r="25" spans="1:138" ht="15" customHeight="1" x14ac:dyDescent="0.25">
      <c r="A25" s="27">
        <v>23</v>
      </c>
      <c r="B25" s="28" t="s">
        <v>677</v>
      </c>
      <c r="C25" s="41" t="s">
        <v>678</v>
      </c>
      <c r="D25" s="18" t="s">
        <v>335</v>
      </c>
      <c r="E25" s="19" t="s">
        <v>351</v>
      </c>
      <c r="F25" s="18" t="s">
        <v>337</v>
      </c>
      <c r="G25" s="19" t="s">
        <v>338</v>
      </c>
      <c r="H25" s="18"/>
      <c r="I25" s="18" t="s">
        <v>355</v>
      </c>
      <c r="J25" s="18" t="s">
        <v>367</v>
      </c>
      <c r="K25" s="18"/>
      <c r="L25" s="18"/>
      <c r="M25" s="20">
        <v>1054.3</v>
      </c>
      <c r="N25" s="18" t="s">
        <v>328</v>
      </c>
      <c r="O25" s="18">
        <v>0</v>
      </c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21"/>
      <c r="AM25" s="21"/>
      <c r="AN25" s="21" t="s">
        <v>211</v>
      </c>
      <c r="AO25" s="21" t="s">
        <v>341</v>
      </c>
      <c r="AP25" s="21"/>
      <c r="AQ25" s="21" t="s">
        <v>342</v>
      </c>
      <c r="AR25" s="1"/>
      <c r="AS25" s="1"/>
      <c r="AT25" s="21" t="s">
        <v>255</v>
      </c>
      <c r="AU25" s="21" t="s">
        <v>344</v>
      </c>
      <c r="AV25" s="21" t="s">
        <v>363</v>
      </c>
      <c r="AW25" s="21" t="s">
        <v>343</v>
      </c>
      <c r="AX25" s="1">
        <v>41530</v>
      </c>
      <c r="AY25" s="1">
        <v>42875</v>
      </c>
      <c r="AZ25" s="21" t="s">
        <v>257</v>
      </c>
      <c r="BA25" s="21" t="s">
        <v>341</v>
      </c>
      <c r="BB25" s="21"/>
      <c r="BC25" s="21" t="s">
        <v>342</v>
      </c>
      <c r="BD25" s="1"/>
      <c r="BE25" s="1"/>
      <c r="BF25" s="21" t="s">
        <v>237</v>
      </c>
      <c r="BG25" s="21" t="s">
        <v>344</v>
      </c>
      <c r="BH25" s="21" t="s">
        <v>363</v>
      </c>
      <c r="BI25" s="21" t="s">
        <v>342</v>
      </c>
      <c r="BJ25" s="1">
        <v>41530</v>
      </c>
      <c r="BK25" s="1">
        <v>42847</v>
      </c>
      <c r="BL25" s="21" t="s">
        <v>258</v>
      </c>
      <c r="BM25" s="21" t="s">
        <v>344</v>
      </c>
      <c r="BN25" s="21" t="s">
        <v>363</v>
      </c>
      <c r="BO25" s="21" t="s">
        <v>342</v>
      </c>
      <c r="BP25" s="1">
        <v>41750</v>
      </c>
      <c r="BQ25" s="1">
        <v>43005</v>
      </c>
      <c r="BR25" s="21" t="s">
        <v>258</v>
      </c>
      <c r="BS25" s="21" t="s">
        <v>341</v>
      </c>
      <c r="BT25" s="21"/>
      <c r="BU25" s="21" t="s">
        <v>342</v>
      </c>
      <c r="BV25" s="1"/>
      <c r="BW25" s="1"/>
      <c r="BX25" s="21" t="s">
        <v>256</v>
      </c>
      <c r="BY25" s="21" t="s">
        <v>344</v>
      </c>
      <c r="BZ25" s="21" t="s">
        <v>345</v>
      </c>
      <c r="CA25" s="21" t="s">
        <v>346</v>
      </c>
      <c r="CB25" s="1">
        <v>42248</v>
      </c>
      <c r="CC25" s="1">
        <v>46631</v>
      </c>
      <c r="CD25" s="21" t="s">
        <v>256</v>
      </c>
      <c r="CE25" s="21" t="s">
        <v>341</v>
      </c>
      <c r="CF25" s="21"/>
      <c r="CG25" s="21" t="s">
        <v>346</v>
      </c>
      <c r="CH25" s="1"/>
      <c r="CI25" s="1"/>
      <c r="CJ25" s="21" t="s">
        <v>256</v>
      </c>
      <c r="CK25" s="21" t="s">
        <v>341</v>
      </c>
      <c r="CL25" s="21"/>
      <c r="CM25" s="21" t="s">
        <v>346</v>
      </c>
      <c r="CN25" s="1"/>
      <c r="CO25" s="1"/>
      <c r="CP25" s="21" t="s">
        <v>256</v>
      </c>
      <c r="CQ25" s="21" t="s">
        <v>341</v>
      </c>
      <c r="CR25" s="21"/>
      <c r="CS25" s="21" t="s">
        <v>346</v>
      </c>
      <c r="CT25" s="1"/>
      <c r="CU25" s="1"/>
      <c r="CV25" s="21" t="s">
        <v>256</v>
      </c>
      <c r="CW25" s="21" t="s">
        <v>341</v>
      </c>
      <c r="CX25" s="21"/>
      <c r="CY25" s="21" t="s">
        <v>346</v>
      </c>
      <c r="CZ25" s="1"/>
      <c r="DA25" s="1"/>
      <c r="DB25" s="21" t="s">
        <v>256</v>
      </c>
      <c r="DC25" s="21" t="s">
        <v>341</v>
      </c>
      <c r="DD25" s="21"/>
      <c r="DE25" s="21" t="s">
        <v>346</v>
      </c>
      <c r="DF25" s="1"/>
      <c r="DG25" s="1"/>
      <c r="DH25" s="21" t="s">
        <v>256</v>
      </c>
      <c r="DI25" s="21" t="s">
        <v>341</v>
      </c>
      <c r="DJ25" s="21"/>
      <c r="DK25" s="21" t="s">
        <v>346</v>
      </c>
      <c r="DL25" s="1"/>
      <c r="DM25" s="1"/>
      <c r="DN25" s="21" t="s">
        <v>256</v>
      </c>
      <c r="DO25" s="21" t="s">
        <v>341</v>
      </c>
      <c r="DP25" s="21"/>
      <c r="DQ25" s="21" t="s">
        <v>346</v>
      </c>
      <c r="DR25" s="1"/>
      <c r="DS25" s="1"/>
      <c r="DT25" s="21" t="s">
        <v>347</v>
      </c>
      <c r="DU25" s="21">
        <v>1</v>
      </c>
      <c r="DV25" s="21" t="s">
        <v>347</v>
      </c>
      <c r="DW25" s="21" t="s">
        <v>348</v>
      </c>
      <c r="DX25" s="21" t="s">
        <v>347</v>
      </c>
      <c r="DY25" s="21" t="s">
        <v>347</v>
      </c>
      <c r="DZ25" s="9">
        <v>0</v>
      </c>
      <c r="EA25" s="21" t="s">
        <v>347</v>
      </c>
      <c r="EB25" s="21" t="s">
        <v>366</v>
      </c>
      <c r="EC25" s="21" t="s">
        <v>328</v>
      </c>
      <c r="ED25" s="21" t="s">
        <v>350</v>
      </c>
      <c r="EE25" s="21"/>
      <c r="EF25" s="21"/>
      <c r="EG25" s="21"/>
      <c r="EH25" s="22">
        <f>IF(C25=[1]Лист1!$C24,1,0)</f>
        <v>1</v>
      </c>
    </row>
    <row r="26" spans="1:138" ht="15" customHeight="1" x14ac:dyDescent="0.25">
      <c r="A26" s="27">
        <v>24</v>
      </c>
      <c r="B26" s="28" t="s">
        <v>682</v>
      </c>
      <c r="C26" s="41" t="s">
        <v>683</v>
      </c>
      <c r="D26" s="18" t="s">
        <v>335</v>
      </c>
      <c r="E26" s="19" t="s">
        <v>351</v>
      </c>
      <c r="F26" s="18" t="s">
        <v>337</v>
      </c>
      <c r="G26" s="19" t="s">
        <v>338</v>
      </c>
      <c r="H26" s="18"/>
      <c r="I26" s="18" t="s">
        <v>339</v>
      </c>
      <c r="J26" s="18" t="s">
        <v>368</v>
      </c>
      <c r="K26" s="18"/>
      <c r="L26" s="18"/>
      <c r="M26" s="20">
        <v>0</v>
      </c>
      <c r="N26" s="18" t="s">
        <v>328</v>
      </c>
      <c r="O26" s="18">
        <v>0</v>
      </c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21"/>
      <c r="AM26" s="21"/>
      <c r="AN26" s="21" t="s">
        <v>211</v>
      </c>
      <c r="AO26" s="21" t="s">
        <v>341</v>
      </c>
      <c r="AP26" s="21"/>
      <c r="AQ26" s="21" t="s">
        <v>342</v>
      </c>
      <c r="AR26" s="1"/>
      <c r="AS26" s="1"/>
      <c r="AT26" s="21" t="s">
        <v>255</v>
      </c>
      <c r="AU26" s="21" t="s">
        <v>352</v>
      </c>
      <c r="AV26" s="21"/>
      <c r="AW26" s="21" t="s">
        <v>343</v>
      </c>
      <c r="AX26" s="1"/>
      <c r="AY26" s="1"/>
      <c r="AZ26" s="21" t="s">
        <v>257</v>
      </c>
      <c r="BA26" s="21" t="s">
        <v>341</v>
      </c>
      <c r="BB26" s="21"/>
      <c r="BC26" s="21" t="s">
        <v>342</v>
      </c>
      <c r="BD26" s="1"/>
      <c r="BE26" s="1"/>
      <c r="BF26" s="21" t="s">
        <v>237</v>
      </c>
      <c r="BG26" s="21" t="s">
        <v>352</v>
      </c>
      <c r="BH26" s="21"/>
      <c r="BI26" s="21" t="s">
        <v>342</v>
      </c>
      <c r="BJ26" s="1"/>
      <c r="BK26" s="1"/>
      <c r="BL26" s="21" t="s">
        <v>258</v>
      </c>
      <c r="BM26" s="21" t="s">
        <v>344</v>
      </c>
      <c r="BN26" s="21" t="s">
        <v>363</v>
      </c>
      <c r="BO26" s="21" t="s">
        <v>342</v>
      </c>
      <c r="BP26" s="1">
        <v>41932</v>
      </c>
      <c r="BQ26" s="1">
        <v>43922</v>
      </c>
      <c r="BR26" s="21" t="s">
        <v>258</v>
      </c>
      <c r="BS26" s="21" t="s">
        <v>341</v>
      </c>
      <c r="BT26" s="21"/>
      <c r="BU26" s="21" t="s">
        <v>342</v>
      </c>
      <c r="BV26" s="1"/>
      <c r="BW26" s="1"/>
      <c r="BX26" s="21" t="s">
        <v>256</v>
      </c>
      <c r="BY26" s="21" t="s">
        <v>344</v>
      </c>
      <c r="BZ26" s="21" t="s">
        <v>345</v>
      </c>
      <c r="CA26" s="21" t="s">
        <v>346</v>
      </c>
      <c r="CB26" s="1"/>
      <c r="CC26" s="1"/>
      <c r="CD26" s="21" t="s">
        <v>256</v>
      </c>
      <c r="CE26" s="21" t="s">
        <v>341</v>
      </c>
      <c r="CF26" s="21"/>
      <c r="CG26" s="21" t="s">
        <v>346</v>
      </c>
      <c r="CH26" s="1"/>
      <c r="CI26" s="1"/>
      <c r="CJ26" s="21" t="s">
        <v>256</v>
      </c>
      <c r="CK26" s="21" t="s">
        <v>341</v>
      </c>
      <c r="CL26" s="21"/>
      <c r="CM26" s="21" t="s">
        <v>346</v>
      </c>
      <c r="CN26" s="1"/>
      <c r="CO26" s="1"/>
      <c r="CP26" s="21" t="s">
        <v>256</v>
      </c>
      <c r="CQ26" s="21" t="s">
        <v>341</v>
      </c>
      <c r="CR26" s="21"/>
      <c r="CS26" s="21" t="s">
        <v>346</v>
      </c>
      <c r="CT26" s="1"/>
      <c r="CU26" s="1"/>
      <c r="CV26" s="21" t="s">
        <v>256</v>
      </c>
      <c r="CW26" s="21" t="s">
        <v>341</v>
      </c>
      <c r="CX26" s="21"/>
      <c r="CY26" s="21" t="s">
        <v>346</v>
      </c>
      <c r="CZ26" s="1"/>
      <c r="DA26" s="1"/>
      <c r="DB26" s="21" t="s">
        <v>256</v>
      </c>
      <c r="DC26" s="21" t="s">
        <v>341</v>
      </c>
      <c r="DD26" s="21"/>
      <c r="DE26" s="21" t="s">
        <v>346</v>
      </c>
      <c r="DF26" s="1"/>
      <c r="DG26" s="1"/>
      <c r="DH26" s="21" t="s">
        <v>256</v>
      </c>
      <c r="DI26" s="21" t="s">
        <v>341</v>
      </c>
      <c r="DJ26" s="21"/>
      <c r="DK26" s="21" t="s">
        <v>346</v>
      </c>
      <c r="DL26" s="1"/>
      <c r="DM26" s="1"/>
      <c r="DN26" s="21" t="s">
        <v>256</v>
      </c>
      <c r="DO26" s="21" t="s">
        <v>341</v>
      </c>
      <c r="DP26" s="21"/>
      <c r="DQ26" s="21" t="s">
        <v>346</v>
      </c>
      <c r="DR26" s="1"/>
      <c r="DS26" s="1"/>
      <c r="DT26" s="21" t="s">
        <v>347</v>
      </c>
      <c r="DU26" s="21">
        <v>1</v>
      </c>
      <c r="DV26" s="21" t="s">
        <v>347</v>
      </c>
      <c r="DW26" s="21" t="s">
        <v>348</v>
      </c>
      <c r="DX26" s="21" t="s">
        <v>347</v>
      </c>
      <c r="DY26" s="21" t="s">
        <v>347</v>
      </c>
      <c r="DZ26" s="9">
        <v>0</v>
      </c>
      <c r="EA26" s="21" t="s">
        <v>347</v>
      </c>
      <c r="EB26" s="21" t="s">
        <v>366</v>
      </c>
      <c r="EC26" s="21" t="s">
        <v>328</v>
      </c>
      <c r="ED26" s="21" t="s">
        <v>350</v>
      </c>
      <c r="EE26" s="21"/>
      <c r="EF26" s="21"/>
      <c r="EG26" s="21"/>
      <c r="EH26" s="22">
        <f>IF(C26=[1]Лист1!$C25,1,0)</f>
        <v>1</v>
      </c>
    </row>
    <row r="27" spans="1:138" ht="15" customHeight="1" x14ac:dyDescent="0.25">
      <c r="A27" s="27">
        <v>25</v>
      </c>
      <c r="B27" s="28" t="s">
        <v>687</v>
      </c>
      <c r="C27" s="41" t="s">
        <v>688</v>
      </c>
      <c r="D27" s="18" t="s">
        <v>335</v>
      </c>
      <c r="E27" s="19" t="s">
        <v>351</v>
      </c>
      <c r="F27" s="18" t="s">
        <v>337</v>
      </c>
      <c r="G27" s="19" t="s">
        <v>338</v>
      </c>
      <c r="H27" s="18"/>
      <c r="I27" s="18" t="s">
        <v>339</v>
      </c>
      <c r="J27" s="18" t="s">
        <v>368</v>
      </c>
      <c r="K27" s="18"/>
      <c r="L27" s="18"/>
      <c r="M27" s="20">
        <v>0</v>
      </c>
      <c r="N27" s="18" t="s">
        <v>328</v>
      </c>
      <c r="O27" s="18">
        <v>0</v>
      </c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21"/>
      <c r="AM27" s="21"/>
      <c r="AN27" s="21" t="s">
        <v>211</v>
      </c>
      <c r="AO27" s="21" t="s">
        <v>341</v>
      </c>
      <c r="AP27" s="21"/>
      <c r="AQ27" s="21" t="s">
        <v>342</v>
      </c>
      <c r="AR27" s="1"/>
      <c r="AS27" s="1"/>
      <c r="AT27" s="21" t="s">
        <v>255</v>
      </c>
      <c r="AU27" s="21" t="s">
        <v>352</v>
      </c>
      <c r="AV27" s="21"/>
      <c r="AW27" s="21" t="s">
        <v>343</v>
      </c>
      <c r="AX27" s="1"/>
      <c r="AY27" s="1"/>
      <c r="AZ27" s="21" t="s">
        <v>257</v>
      </c>
      <c r="BA27" s="21" t="s">
        <v>341</v>
      </c>
      <c r="BB27" s="21"/>
      <c r="BC27" s="21" t="s">
        <v>342</v>
      </c>
      <c r="BD27" s="1"/>
      <c r="BE27" s="1"/>
      <c r="BF27" s="21" t="s">
        <v>237</v>
      </c>
      <c r="BG27" s="21" t="s">
        <v>352</v>
      </c>
      <c r="BH27" s="21"/>
      <c r="BI27" s="21" t="s">
        <v>342</v>
      </c>
      <c r="BJ27" s="1"/>
      <c r="BK27" s="1"/>
      <c r="BL27" s="21" t="s">
        <v>258</v>
      </c>
      <c r="BM27" s="21" t="s">
        <v>344</v>
      </c>
      <c r="BN27" s="21" t="s">
        <v>363</v>
      </c>
      <c r="BO27" s="21" t="s">
        <v>342</v>
      </c>
      <c r="BP27" s="1">
        <v>41933</v>
      </c>
      <c r="BQ27" s="1">
        <v>43922</v>
      </c>
      <c r="BR27" s="21" t="s">
        <v>258</v>
      </c>
      <c r="BS27" s="21" t="s">
        <v>341</v>
      </c>
      <c r="BT27" s="21"/>
      <c r="BU27" s="21" t="s">
        <v>342</v>
      </c>
      <c r="BV27" s="1"/>
      <c r="BW27" s="1"/>
      <c r="BX27" s="21" t="s">
        <v>256</v>
      </c>
      <c r="BY27" s="21" t="s">
        <v>344</v>
      </c>
      <c r="BZ27" s="21" t="s">
        <v>345</v>
      </c>
      <c r="CA27" s="21" t="s">
        <v>346</v>
      </c>
      <c r="CB27" s="1"/>
      <c r="CC27" s="1"/>
      <c r="CD27" s="21" t="s">
        <v>256</v>
      </c>
      <c r="CE27" s="21" t="s">
        <v>341</v>
      </c>
      <c r="CF27" s="21"/>
      <c r="CG27" s="21" t="s">
        <v>346</v>
      </c>
      <c r="CH27" s="1"/>
      <c r="CI27" s="1"/>
      <c r="CJ27" s="21" t="s">
        <v>256</v>
      </c>
      <c r="CK27" s="21" t="s">
        <v>341</v>
      </c>
      <c r="CL27" s="21"/>
      <c r="CM27" s="21" t="s">
        <v>346</v>
      </c>
      <c r="CN27" s="1"/>
      <c r="CO27" s="1"/>
      <c r="CP27" s="21" t="s">
        <v>256</v>
      </c>
      <c r="CQ27" s="21" t="s">
        <v>341</v>
      </c>
      <c r="CR27" s="21"/>
      <c r="CS27" s="21" t="s">
        <v>346</v>
      </c>
      <c r="CT27" s="1"/>
      <c r="CU27" s="1"/>
      <c r="CV27" s="21" t="s">
        <v>256</v>
      </c>
      <c r="CW27" s="21" t="s">
        <v>341</v>
      </c>
      <c r="CX27" s="21"/>
      <c r="CY27" s="21" t="s">
        <v>346</v>
      </c>
      <c r="CZ27" s="1"/>
      <c r="DA27" s="1"/>
      <c r="DB27" s="21" t="s">
        <v>256</v>
      </c>
      <c r="DC27" s="21" t="s">
        <v>341</v>
      </c>
      <c r="DD27" s="21"/>
      <c r="DE27" s="21" t="s">
        <v>346</v>
      </c>
      <c r="DF27" s="1"/>
      <c r="DG27" s="1"/>
      <c r="DH27" s="21" t="s">
        <v>256</v>
      </c>
      <c r="DI27" s="21" t="s">
        <v>341</v>
      </c>
      <c r="DJ27" s="21"/>
      <c r="DK27" s="21" t="s">
        <v>346</v>
      </c>
      <c r="DL27" s="1"/>
      <c r="DM27" s="1"/>
      <c r="DN27" s="21" t="s">
        <v>256</v>
      </c>
      <c r="DO27" s="21" t="s">
        <v>341</v>
      </c>
      <c r="DP27" s="21"/>
      <c r="DQ27" s="21" t="s">
        <v>346</v>
      </c>
      <c r="DR27" s="1"/>
      <c r="DS27" s="1"/>
      <c r="DT27" s="21" t="s">
        <v>347</v>
      </c>
      <c r="DU27" s="21">
        <v>1</v>
      </c>
      <c r="DV27" s="21" t="s">
        <v>347</v>
      </c>
      <c r="DW27" s="21" t="s">
        <v>348</v>
      </c>
      <c r="DX27" s="21" t="s">
        <v>347</v>
      </c>
      <c r="DY27" s="21" t="s">
        <v>347</v>
      </c>
      <c r="DZ27" s="9">
        <v>0</v>
      </c>
      <c r="EA27" s="21" t="s">
        <v>347</v>
      </c>
      <c r="EB27" s="21" t="s">
        <v>366</v>
      </c>
      <c r="EC27" s="21" t="s">
        <v>328</v>
      </c>
      <c r="ED27" s="21" t="s">
        <v>350</v>
      </c>
      <c r="EE27" s="21"/>
      <c r="EF27" s="21"/>
      <c r="EG27" s="21"/>
      <c r="EH27" s="22">
        <f>IF(C27=[1]Лист1!$C26,1,0)</f>
        <v>1</v>
      </c>
    </row>
    <row r="28" spans="1:138" ht="15" customHeight="1" x14ac:dyDescent="0.25">
      <c r="A28" s="27">
        <v>26</v>
      </c>
      <c r="B28" s="28" t="s">
        <v>692</v>
      </c>
      <c r="C28" s="41" t="s">
        <v>693</v>
      </c>
      <c r="D28" s="18" t="s">
        <v>335</v>
      </c>
      <c r="E28" s="19" t="s">
        <v>351</v>
      </c>
      <c r="F28" s="18" t="s">
        <v>337</v>
      </c>
      <c r="G28" s="19" t="s">
        <v>338</v>
      </c>
      <c r="H28" s="18"/>
      <c r="I28" s="18" t="s">
        <v>355</v>
      </c>
      <c r="J28" s="18" t="s">
        <v>365</v>
      </c>
      <c r="K28" s="18"/>
      <c r="L28" s="18"/>
      <c r="M28" s="20">
        <v>706.74</v>
      </c>
      <c r="N28" s="18" t="s">
        <v>328</v>
      </c>
      <c r="O28" s="18">
        <v>0</v>
      </c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21"/>
      <c r="AM28" s="21"/>
      <c r="AN28" s="21" t="s">
        <v>211</v>
      </c>
      <c r="AO28" s="21" t="s">
        <v>341</v>
      </c>
      <c r="AP28" s="21"/>
      <c r="AQ28" s="21" t="s">
        <v>342</v>
      </c>
      <c r="AR28" s="1"/>
      <c r="AS28" s="1"/>
      <c r="AT28" s="21" t="s">
        <v>255</v>
      </c>
      <c r="AU28" s="21" t="s">
        <v>344</v>
      </c>
      <c r="AV28" s="21" t="s">
        <v>345</v>
      </c>
      <c r="AW28" s="21" t="s">
        <v>343</v>
      </c>
      <c r="AX28" s="1">
        <v>40120</v>
      </c>
      <c r="AY28" s="1">
        <v>42942</v>
      </c>
      <c r="AZ28" s="21" t="s">
        <v>257</v>
      </c>
      <c r="BA28" s="21" t="s">
        <v>341</v>
      </c>
      <c r="BB28" s="21"/>
      <c r="BC28" s="21" t="s">
        <v>342</v>
      </c>
      <c r="BD28" s="1"/>
      <c r="BE28" s="1"/>
      <c r="BF28" s="21" t="s">
        <v>237</v>
      </c>
      <c r="BG28" s="21" t="s">
        <v>344</v>
      </c>
      <c r="BH28" s="21" t="s">
        <v>345</v>
      </c>
      <c r="BI28" s="21" t="s">
        <v>342</v>
      </c>
      <c r="BJ28" s="1">
        <v>40120</v>
      </c>
      <c r="BK28" s="1">
        <v>42928</v>
      </c>
      <c r="BL28" s="21" t="s">
        <v>258</v>
      </c>
      <c r="BM28" s="21" t="s">
        <v>344</v>
      </c>
      <c r="BN28" s="21" t="s">
        <v>363</v>
      </c>
      <c r="BO28" s="21" t="s">
        <v>342</v>
      </c>
      <c r="BP28" s="1"/>
      <c r="BQ28" s="1"/>
      <c r="BR28" s="21" t="s">
        <v>258</v>
      </c>
      <c r="BS28" s="21" t="s">
        <v>341</v>
      </c>
      <c r="BT28" s="21"/>
      <c r="BU28" s="21" t="s">
        <v>342</v>
      </c>
      <c r="BV28" s="1"/>
      <c r="BW28" s="1"/>
      <c r="BX28" s="21" t="s">
        <v>256</v>
      </c>
      <c r="BY28" s="21" t="s">
        <v>344</v>
      </c>
      <c r="BZ28" s="21" t="s">
        <v>345</v>
      </c>
      <c r="CA28" s="21" t="s">
        <v>346</v>
      </c>
      <c r="CB28" s="1">
        <v>42313</v>
      </c>
      <c r="CC28" s="1">
        <v>47427</v>
      </c>
      <c r="CD28" s="21" t="s">
        <v>256</v>
      </c>
      <c r="CE28" s="21" t="s">
        <v>341</v>
      </c>
      <c r="CF28" s="21"/>
      <c r="CG28" s="21" t="s">
        <v>346</v>
      </c>
      <c r="CH28" s="1"/>
      <c r="CI28" s="1"/>
      <c r="CJ28" s="21" t="s">
        <v>256</v>
      </c>
      <c r="CK28" s="21" t="s">
        <v>341</v>
      </c>
      <c r="CL28" s="21"/>
      <c r="CM28" s="21" t="s">
        <v>346</v>
      </c>
      <c r="CN28" s="1"/>
      <c r="CO28" s="1"/>
      <c r="CP28" s="21" t="s">
        <v>256</v>
      </c>
      <c r="CQ28" s="21" t="s">
        <v>341</v>
      </c>
      <c r="CR28" s="21"/>
      <c r="CS28" s="21" t="s">
        <v>346</v>
      </c>
      <c r="CT28" s="1"/>
      <c r="CU28" s="1"/>
      <c r="CV28" s="21" t="s">
        <v>256</v>
      </c>
      <c r="CW28" s="21" t="s">
        <v>341</v>
      </c>
      <c r="CX28" s="21"/>
      <c r="CY28" s="21" t="s">
        <v>346</v>
      </c>
      <c r="CZ28" s="1"/>
      <c r="DA28" s="1"/>
      <c r="DB28" s="21" t="s">
        <v>256</v>
      </c>
      <c r="DC28" s="21" t="s">
        <v>341</v>
      </c>
      <c r="DD28" s="21"/>
      <c r="DE28" s="21" t="s">
        <v>346</v>
      </c>
      <c r="DF28" s="1"/>
      <c r="DG28" s="1"/>
      <c r="DH28" s="21" t="s">
        <v>256</v>
      </c>
      <c r="DI28" s="21" t="s">
        <v>341</v>
      </c>
      <c r="DJ28" s="21"/>
      <c r="DK28" s="21" t="s">
        <v>346</v>
      </c>
      <c r="DL28" s="1"/>
      <c r="DM28" s="1"/>
      <c r="DN28" s="21" t="s">
        <v>256</v>
      </c>
      <c r="DO28" s="21" t="s">
        <v>341</v>
      </c>
      <c r="DP28" s="21"/>
      <c r="DQ28" s="21" t="s">
        <v>346</v>
      </c>
      <c r="DR28" s="1"/>
      <c r="DS28" s="1"/>
      <c r="DT28" s="21" t="s">
        <v>347</v>
      </c>
      <c r="DU28" s="21">
        <v>1</v>
      </c>
      <c r="DV28" s="21" t="s">
        <v>347</v>
      </c>
      <c r="DW28" s="21" t="s">
        <v>348</v>
      </c>
      <c r="DX28" s="21" t="s">
        <v>347</v>
      </c>
      <c r="DY28" s="21" t="s">
        <v>347</v>
      </c>
      <c r="DZ28" s="9">
        <v>0</v>
      </c>
      <c r="EA28" s="21" t="s">
        <v>347</v>
      </c>
      <c r="EB28" s="21" t="s">
        <v>366</v>
      </c>
      <c r="EC28" s="21" t="s">
        <v>328</v>
      </c>
      <c r="ED28" s="21" t="s">
        <v>350</v>
      </c>
      <c r="EE28" s="21"/>
      <c r="EF28" s="21"/>
      <c r="EG28" s="21"/>
      <c r="EH28" s="22">
        <f>IF(C28=[1]Лист1!$C27,1,0)</f>
        <v>1</v>
      </c>
    </row>
    <row r="29" spans="1:138" ht="15" customHeight="1" x14ac:dyDescent="0.25">
      <c r="A29" s="27">
        <v>27</v>
      </c>
      <c r="B29" s="28" t="s">
        <v>697</v>
      </c>
      <c r="C29" s="41" t="s">
        <v>698</v>
      </c>
      <c r="D29" s="18" t="s">
        <v>335</v>
      </c>
      <c r="E29" s="19" t="s">
        <v>351</v>
      </c>
      <c r="F29" s="18" t="s">
        <v>337</v>
      </c>
      <c r="G29" s="19" t="s">
        <v>338</v>
      </c>
      <c r="H29" s="18"/>
      <c r="I29" s="18" t="s">
        <v>339</v>
      </c>
      <c r="J29" s="18" t="s">
        <v>340</v>
      </c>
      <c r="K29" s="18"/>
      <c r="L29" s="18"/>
      <c r="M29" s="20">
        <v>0</v>
      </c>
      <c r="N29" s="18" t="s">
        <v>328</v>
      </c>
      <c r="O29" s="18">
        <v>0</v>
      </c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21"/>
      <c r="AM29" s="21"/>
      <c r="AN29" s="21" t="s">
        <v>211</v>
      </c>
      <c r="AO29" s="21" t="s">
        <v>341</v>
      </c>
      <c r="AP29" s="21"/>
      <c r="AQ29" s="21" t="s">
        <v>342</v>
      </c>
      <c r="AR29" s="1"/>
      <c r="AS29" s="1"/>
      <c r="AT29" s="21" t="s">
        <v>255</v>
      </c>
      <c r="AU29" s="21" t="s">
        <v>352</v>
      </c>
      <c r="AV29" s="21"/>
      <c r="AW29" s="21" t="s">
        <v>343</v>
      </c>
      <c r="AX29" s="1"/>
      <c r="AY29" s="1"/>
      <c r="AZ29" s="21" t="s">
        <v>257</v>
      </c>
      <c r="BA29" s="21" t="s">
        <v>341</v>
      </c>
      <c r="BB29" s="21"/>
      <c r="BC29" s="21" t="s">
        <v>342</v>
      </c>
      <c r="BD29" s="1"/>
      <c r="BE29" s="1"/>
      <c r="BF29" s="21" t="s">
        <v>237</v>
      </c>
      <c r="BG29" s="21" t="s">
        <v>352</v>
      </c>
      <c r="BH29" s="21"/>
      <c r="BI29" s="21" t="s">
        <v>342</v>
      </c>
      <c r="BJ29" s="1"/>
      <c r="BK29" s="1"/>
      <c r="BL29" s="21" t="s">
        <v>258</v>
      </c>
      <c r="BM29" s="21" t="s">
        <v>344</v>
      </c>
      <c r="BN29" s="21" t="s">
        <v>363</v>
      </c>
      <c r="BO29" s="21" t="s">
        <v>342</v>
      </c>
      <c r="BP29" s="1">
        <v>41933</v>
      </c>
      <c r="BQ29" s="1">
        <v>43922</v>
      </c>
      <c r="BR29" s="21" t="s">
        <v>258</v>
      </c>
      <c r="BS29" s="21" t="s">
        <v>341</v>
      </c>
      <c r="BT29" s="21"/>
      <c r="BU29" s="21" t="s">
        <v>342</v>
      </c>
      <c r="BV29" s="1"/>
      <c r="BW29" s="1"/>
      <c r="BX29" s="21" t="s">
        <v>256</v>
      </c>
      <c r="BY29" s="21" t="s">
        <v>344</v>
      </c>
      <c r="BZ29" s="21" t="s">
        <v>345</v>
      </c>
      <c r="CA29" s="21" t="s">
        <v>346</v>
      </c>
      <c r="CB29" s="1"/>
      <c r="CC29" s="1"/>
      <c r="CD29" s="21" t="s">
        <v>256</v>
      </c>
      <c r="CE29" s="21" t="s">
        <v>341</v>
      </c>
      <c r="CF29" s="21"/>
      <c r="CG29" s="21" t="s">
        <v>346</v>
      </c>
      <c r="CH29" s="1"/>
      <c r="CI29" s="1"/>
      <c r="CJ29" s="21" t="s">
        <v>256</v>
      </c>
      <c r="CK29" s="21" t="s">
        <v>341</v>
      </c>
      <c r="CL29" s="21"/>
      <c r="CM29" s="21" t="s">
        <v>346</v>
      </c>
      <c r="CN29" s="1"/>
      <c r="CO29" s="1"/>
      <c r="CP29" s="21" t="s">
        <v>256</v>
      </c>
      <c r="CQ29" s="21" t="s">
        <v>341</v>
      </c>
      <c r="CR29" s="21"/>
      <c r="CS29" s="21" t="s">
        <v>346</v>
      </c>
      <c r="CT29" s="1"/>
      <c r="CU29" s="1"/>
      <c r="CV29" s="21" t="s">
        <v>256</v>
      </c>
      <c r="CW29" s="21" t="s">
        <v>341</v>
      </c>
      <c r="CX29" s="21"/>
      <c r="CY29" s="21" t="s">
        <v>346</v>
      </c>
      <c r="CZ29" s="1"/>
      <c r="DA29" s="1"/>
      <c r="DB29" s="21" t="s">
        <v>256</v>
      </c>
      <c r="DC29" s="21" t="s">
        <v>341</v>
      </c>
      <c r="DD29" s="21"/>
      <c r="DE29" s="21" t="s">
        <v>346</v>
      </c>
      <c r="DF29" s="1"/>
      <c r="DG29" s="1"/>
      <c r="DH29" s="21" t="s">
        <v>256</v>
      </c>
      <c r="DI29" s="21" t="s">
        <v>341</v>
      </c>
      <c r="DJ29" s="21"/>
      <c r="DK29" s="21" t="s">
        <v>346</v>
      </c>
      <c r="DL29" s="1"/>
      <c r="DM29" s="1"/>
      <c r="DN29" s="21" t="s">
        <v>256</v>
      </c>
      <c r="DO29" s="21" t="s">
        <v>341</v>
      </c>
      <c r="DP29" s="21"/>
      <c r="DQ29" s="21" t="s">
        <v>346</v>
      </c>
      <c r="DR29" s="1"/>
      <c r="DS29" s="1"/>
      <c r="DT29" s="21" t="s">
        <v>347</v>
      </c>
      <c r="DU29" s="21">
        <v>1</v>
      </c>
      <c r="DV29" s="21" t="s">
        <v>347</v>
      </c>
      <c r="DW29" s="21" t="s">
        <v>348</v>
      </c>
      <c r="DX29" s="21" t="s">
        <v>347</v>
      </c>
      <c r="DY29" s="21" t="s">
        <v>347</v>
      </c>
      <c r="DZ29" s="9">
        <v>0</v>
      </c>
      <c r="EA29" s="21" t="s">
        <v>347</v>
      </c>
      <c r="EB29" s="21" t="s">
        <v>366</v>
      </c>
      <c r="EC29" s="21" t="s">
        <v>328</v>
      </c>
      <c r="ED29" s="21" t="s">
        <v>350</v>
      </c>
      <c r="EE29" s="21"/>
      <c r="EF29" s="21"/>
      <c r="EG29" s="21"/>
      <c r="EH29" s="22">
        <f>IF(C29=[1]Лист1!$C28,1,0)</f>
        <v>1</v>
      </c>
    </row>
    <row r="30" spans="1:138" ht="15" customHeight="1" x14ac:dyDescent="0.25">
      <c r="A30" s="27">
        <v>28</v>
      </c>
      <c r="B30" s="28" t="s">
        <v>702</v>
      </c>
      <c r="C30" s="41" t="s">
        <v>703</v>
      </c>
      <c r="D30" s="18" t="s">
        <v>335</v>
      </c>
      <c r="E30" s="19" t="s">
        <v>351</v>
      </c>
      <c r="F30" s="18" t="s">
        <v>337</v>
      </c>
      <c r="G30" s="19" t="s">
        <v>338</v>
      </c>
      <c r="H30" s="18"/>
      <c r="I30" s="18" t="s">
        <v>339</v>
      </c>
      <c r="J30" s="18" t="s">
        <v>367</v>
      </c>
      <c r="K30" s="18"/>
      <c r="L30" s="18"/>
      <c r="M30" s="20">
        <v>741.3</v>
      </c>
      <c r="N30" s="18" t="s">
        <v>328</v>
      </c>
      <c r="O30" s="18">
        <v>0</v>
      </c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21"/>
      <c r="AM30" s="21"/>
      <c r="AN30" s="21" t="s">
        <v>211</v>
      </c>
      <c r="AO30" s="21" t="s">
        <v>341</v>
      </c>
      <c r="AP30" s="21"/>
      <c r="AQ30" s="21" t="s">
        <v>342</v>
      </c>
      <c r="AR30" s="1"/>
      <c r="AS30" s="1"/>
      <c r="AT30" s="21" t="s">
        <v>255</v>
      </c>
      <c r="AU30" s="21" t="s">
        <v>352</v>
      </c>
      <c r="AV30" s="21"/>
      <c r="AW30" s="21" t="s">
        <v>343</v>
      </c>
      <c r="AX30" s="1"/>
      <c r="AY30" s="1"/>
      <c r="AZ30" s="21" t="s">
        <v>257</v>
      </c>
      <c r="BA30" s="21" t="s">
        <v>341</v>
      </c>
      <c r="BB30" s="21"/>
      <c r="BC30" s="21" t="s">
        <v>342</v>
      </c>
      <c r="BD30" s="1"/>
      <c r="BE30" s="1"/>
      <c r="BF30" s="21" t="s">
        <v>237</v>
      </c>
      <c r="BG30" s="21" t="s">
        <v>352</v>
      </c>
      <c r="BH30" s="21"/>
      <c r="BI30" s="21" t="s">
        <v>342</v>
      </c>
      <c r="BJ30" s="1"/>
      <c r="BK30" s="1"/>
      <c r="BL30" s="21" t="s">
        <v>258</v>
      </c>
      <c r="BM30" s="21" t="s">
        <v>344</v>
      </c>
      <c r="BN30" s="21" t="s">
        <v>363</v>
      </c>
      <c r="BO30" s="21" t="s">
        <v>342</v>
      </c>
      <c r="BP30" s="1">
        <v>41405</v>
      </c>
      <c r="BQ30" s="1">
        <v>42815</v>
      </c>
      <c r="BR30" s="21" t="s">
        <v>258</v>
      </c>
      <c r="BS30" s="21" t="s">
        <v>341</v>
      </c>
      <c r="BT30" s="21"/>
      <c r="BU30" s="21" t="s">
        <v>342</v>
      </c>
      <c r="BV30" s="1"/>
      <c r="BW30" s="1"/>
      <c r="BX30" s="21" t="s">
        <v>256</v>
      </c>
      <c r="BY30" s="21" t="s">
        <v>344</v>
      </c>
      <c r="BZ30" s="21" t="s">
        <v>345</v>
      </c>
      <c r="CA30" s="21" t="s">
        <v>346</v>
      </c>
      <c r="CB30" s="1"/>
      <c r="CC30" s="1"/>
      <c r="CD30" s="21" t="s">
        <v>256</v>
      </c>
      <c r="CE30" s="21" t="s">
        <v>341</v>
      </c>
      <c r="CF30" s="21"/>
      <c r="CG30" s="21" t="s">
        <v>346</v>
      </c>
      <c r="CH30" s="1"/>
      <c r="CI30" s="1"/>
      <c r="CJ30" s="21" t="s">
        <v>256</v>
      </c>
      <c r="CK30" s="21" t="s">
        <v>341</v>
      </c>
      <c r="CL30" s="21"/>
      <c r="CM30" s="21" t="s">
        <v>346</v>
      </c>
      <c r="CN30" s="1"/>
      <c r="CO30" s="1"/>
      <c r="CP30" s="21" t="s">
        <v>256</v>
      </c>
      <c r="CQ30" s="21" t="s">
        <v>341</v>
      </c>
      <c r="CR30" s="21"/>
      <c r="CS30" s="21" t="s">
        <v>346</v>
      </c>
      <c r="CT30" s="1"/>
      <c r="CU30" s="1"/>
      <c r="CV30" s="21" t="s">
        <v>256</v>
      </c>
      <c r="CW30" s="21" t="s">
        <v>341</v>
      </c>
      <c r="CX30" s="21"/>
      <c r="CY30" s="21" t="s">
        <v>346</v>
      </c>
      <c r="CZ30" s="1"/>
      <c r="DA30" s="1"/>
      <c r="DB30" s="21" t="s">
        <v>256</v>
      </c>
      <c r="DC30" s="21" t="s">
        <v>341</v>
      </c>
      <c r="DD30" s="21"/>
      <c r="DE30" s="21" t="s">
        <v>346</v>
      </c>
      <c r="DF30" s="1"/>
      <c r="DG30" s="1"/>
      <c r="DH30" s="21" t="s">
        <v>256</v>
      </c>
      <c r="DI30" s="21" t="s">
        <v>341</v>
      </c>
      <c r="DJ30" s="21"/>
      <c r="DK30" s="21" t="s">
        <v>346</v>
      </c>
      <c r="DL30" s="1"/>
      <c r="DM30" s="1"/>
      <c r="DN30" s="21" t="s">
        <v>256</v>
      </c>
      <c r="DO30" s="21" t="s">
        <v>341</v>
      </c>
      <c r="DP30" s="21"/>
      <c r="DQ30" s="21" t="s">
        <v>346</v>
      </c>
      <c r="DR30" s="1"/>
      <c r="DS30" s="1"/>
      <c r="DT30" s="21" t="s">
        <v>347</v>
      </c>
      <c r="DU30" s="21">
        <v>1</v>
      </c>
      <c r="DV30" s="21" t="s">
        <v>347</v>
      </c>
      <c r="DW30" s="21" t="s">
        <v>348</v>
      </c>
      <c r="DX30" s="21" t="s">
        <v>347</v>
      </c>
      <c r="DY30" s="21" t="s">
        <v>347</v>
      </c>
      <c r="DZ30" s="9">
        <v>0</v>
      </c>
      <c r="EA30" s="21" t="s">
        <v>347</v>
      </c>
      <c r="EB30" s="21" t="s">
        <v>366</v>
      </c>
      <c r="EC30" s="21" t="s">
        <v>328</v>
      </c>
      <c r="ED30" s="21" t="s">
        <v>350</v>
      </c>
      <c r="EE30" s="21"/>
      <c r="EF30" s="21"/>
      <c r="EG30" s="21"/>
      <c r="EH30" s="22">
        <f>IF(C30=[1]Лист1!$C29,1,0)</f>
        <v>1</v>
      </c>
    </row>
    <row r="31" spans="1:138" ht="15" customHeight="1" x14ac:dyDescent="0.25">
      <c r="A31" s="27">
        <v>29</v>
      </c>
      <c r="B31" s="28" t="s">
        <v>447</v>
      </c>
      <c r="C31" s="41" t="s">
        <v>501</v>
      </c>
      <c r="D31" s="18" t="s">
        <v>335</v>
      </c>
      <c r="E31" s="19" t="s">
        <v>351</v>
      </c>
      <c r="F31" s="18" t="s">
        <v>354</v>
      </c>
      <c r="G31" s="19" t="s">
        <v>338</v>
      </c>
      <c r="H31" s="18"/>
      <c r="I31" s="18" t="s">
        <v>339</v>
      </c>
      <c r="J31" s="18" t="s">
        <v>340</v>
      </c>
      <c r="K31" s="18"/>
      <c r="L31" s="18"/>
      <c r="M31" s="20">
        <v>984.7</v>
      </c>
      <c r="N31" s="18" t="s">
        <v>328</v>
      </c>
      <c r="O31" s="18">
        <v>0</v>
      </c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21"/>
      <c r="AM31" s="21"/>
      <c r="AN31" s="21" t="s">
        <v>211</v>
      </c>
      <c r="AO31" s="21" t="s">
        <v>341</v>
      </c>
      <c r="AP31" s="21"/>
      <c r="AQ31" s="21" t="s">
        <v>342</v>
      </c>
      <c r="AR31" s="1"/>
      <c r="AS31" s="1"/>
      <c r="AT31" s="21" t="s">
        <v>255</v>
      </c>
      <c r="AU31" s="21" t="s">
        <v>352</v>
      </c>
      <c r="AV31" s="21"/>
      <c r="AW31" s="21" t="s">
        <v>343</v>
      </c>
      <c r="AX31" s="1"/>
      <c r="AY31" s="1"/>
      <c r="AZ31" s="21" t="s">
        <v>257</v>
      </c>
      <c r="BA31" s="21" t="s">
        <v>341</v>
      </c>
      <c r="BB31" s="21"/>
      <c r="BC31" s="21" t="s">
        <v>342</v>
      </c>
      <c r="BD31" s="1"/>
      <c r="BE31" s="1"/>
      <c r="BF31" s="21" t="s">
        <v>237</v>
      </c>
      <c r="BG31" s="21" t="s">
        <v>352</v>
      </c>
      <c r="BH31" s="21"/>
      <c r="BI31" s="21" t="s">
        <v>342</v>
      </c>
      <c r="BJ31" s="1"/>
      <c r="BK31" s="1"/>
      <c r="BL31" s="21" t="s">
        <v>258</v>
      </c>
      <c r="BM31" s="21" t="s">
        <v>344</v>
      </c>
      <c r="BN31" s="21" t="s">
        <v>363</v>
      </c>
      <c r="BO31" s="21" t="s">
        <v>342</v>
      </c>
      <c r="BP31" s="1"/>
      <c r="BQ31" s="1"/>
      <c r="BR31" s="21" t="s">
        <v>258</v>
      </c>
      <c r="BS31" s="21" t="s">
        <v>341</v>
      </c>
      <c r="BT31" s="21"/>
      <c r="BU31" s="21" t="s">
        <v>342</v>
      </c>
      <c r="BV31" s="1"/>
      <c r="BW31" s="1"/>
      <c r="BX31" s="21" t="s">
        <v>256</v>
      </c>
      <c r="BY31" s="21" t="s">
        <v>344</v>
      </c>
      <c r="BZ31" s="21" t="s">
        <v>345</v>
      </c>
      <c r="CA31" s="21" t="s">
        <v>346</v>
      </c>
      <c r="CB31" s="1"/>
      <c r="CC31" s="1"/>
      <c r="CD31" s="21" t="s">
        <v>256</v>
      </c>
      <c r="CE31" s="21" t="s">
        <v>341</v>
      </c>
      <c r="CF31" s="21"/>
      <c r="CG31" s="21" t="s">
        <v>346</v>
      </c>
      <c r="CH31" s="1"/>
      <c r="CI31" s="1"/>
      <c r="CJ31" s="21" t="s">
        <v>256</v>
      </c>
      <c r="CK31" s="21" t="s">
        <v>341</v>
      </c>
      <c r="CL31" s="21"/>
      <c r="CM31" s="21" t="s">
        <v>346</v>
      </c>
      <c r="CN31" s="1"/>
      <c r="CO31" s="1"/>
      <c r="CP31" s="21" t="s">
        <v>256</v>
      </c>
      <c r="CQ31" s="21" t="s">
        <v>341</v>
      </c>
      <c r="CR31" s="21"/>
      <c r="CS31" s="21" t="s">
        <v>346</v>
      </c>
      <c r="CT31" s="1"/>
      <c r="CU31" s="1"/>
      <c r="CV31" s="21" t="s">
        <v>256</v>
      </c>
      <c r="CW31" s="21" t="s">
        <v>341</v>
      </c>
      <c r="CX31" s="21"/>
      <c r="CY31" s="21" t="s">
        <v>346</v>
      </c>
      <c r="CZ31" s="1"/>
      <c r="DA31" s="1"/>
      <c r="DB31" s="21" t="s">
        <v>256</v>
      </c>
      <c r="DC31" s="21" t="s">
        <v>341</v>
      </c>
      <c r="DD31" s="21"/>
      <c r="DE31" s="21" t="s">
        <v>346</v>
      </c>
      <c r="DF31" s="1"/>
      <c r="DG31" s="1"/>
      <c r="DH31" s="21" t="s">
        <v>256</v>
      </c>
      <c r="DI31" s="21" t="s">
        <v>341</v>
      </c>
      <c r="DJ31" s="21"/>
      <c r="DK31" s="21" t="s">
        <v>346</v>
      </c>
      <c r="DL31" s="1"/>
      <c r="DM31" s="1"/>
      <c r="DN31" s="21" t="s">
        <v>256</v>
      </c>
      <c r="DO31" s="21" t="s">
        <v>341</v>
      </c>
      <c r="DP31" s="21"/>
      <c r="DQ31" s="21" t="s">
        <v>346</v>
      </c>
      <c r="DR31" s="1"/>
      <c r="DS31" s="1"/>
      <c r="DT31" s="21" t="s">
        <v>347</v>
      </c>
      <c r="DU31" s="21">
        <v>1</v>
      </c>
      <c r="DV31" s="21" t="s">
        <v>347</v>
      </c>
      <c r="DW31" s="21" t="s">
        <v>348</v>
      </c>
      <c r="DX31" s="21" t="s">
        <v>347</v>
      </c>
      <c r="DY31" s="21" t="s">
        <v>347</v>
      </c>
      <c r="DZ31" s="9">
        <v>0</v>
      </c>
      <c r="EA31" s="21" t="s">
        <v>347</v>
      </c>
      <c r="EB31" s="21" t="s">
        <v>366</v>
      </c>
      <c r="EC31" s="21" t="s">
        <v>328</v>
      </c>
      <c r="ED31" s="21" t="s">
        <v>350</v>
      </c>
      <c r="EE31" s="21"/>
      <c r="EF31" s="21"/>
      <c r="EG31" s="21"/>
      <c r="EH31" s="22">
        <f>IF(C31=[1]Лист1!$C30,1,0)</f>
        <v>1</v>
      </c>
    </row>
    <row r="32" spans="1:138" ht="15" customHeight="1" x14ac:dyDescent="0.25">
      <c r="A32" s="27">
        <v>30</v>
      </c>
      <c r="B32" s="28" t="s">
        <v>449</v>
      </c>
      <c r="C32" s="41" t="s">
        <v>502</v>
      </c>
      <c r="D32" s="18" t="s">
        <v>335</v>
      </c>
      <c r="E32" s="19" t="s">
        <v>351</v>
      </c>
      <c r="F32" s="18" t="s">
        <v>354</v>
      </c>
      <c r="G32" s="19" t="s">
        <v>338</v>
      </c>
      <c r="H32" s="18"/>
      <c r="I32" s="18" t="s">
        <v>339</v>
      </c>
      <c r="J32" s="18" t="s">
        <v>340</v>
      </c>
      <c r="K32" s="18"/>
      <c r="L32" s="18"/>
      <c r="M32" s="20">
        <v>697.3</v>
      </c>
      <c r="N32" s="18" t="s">
        <v>328</v>
      </c>
      <c r="O32" s="18">
        <v>0</v>
      </c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21"/>
      <c r="AM32" s="21"/>
      <c r="AN32" s="21" t="s">
        <v>211</v>
      </c>
      <c r="AO32" s="21" t="s">
        <v>341</v>
      </c>
      <c r="AP32" s="21"/>
      <c r="AQ32" s="21" t="s">
        <v>342</v>
      </c>
      <c r="AR32" s="1"/>
      <c r="AS32" s="1"/>
      <c r="AT32" s="21" t="s">
        <v>255</v>
      </c>
      <c r="AU32" s="21" t="s">
        <v>344</v>
      </c>
      <c r="AV32" s="21" t="s">
        <v>345</v>
      </c>
      <c r="AW32" s="21" t="s">
        <v>343</v>
      </c>
      <c r="AX32" s="1">
        <v>40676</v>
      </c>
      <c r="AY32" s="1">
        <v>43234</v>
      </c>
      <c r="AZ32" s="21" t="s">
        <v>257</v>
      </c>
      <c r="BA32" s="21" t="s">
        <v>341</v>
      </c>
      <c r="BB32" s="21"/>
      <c r="BC32" s="21" t="s">
        <v>342</v>
      </c>
      <c r="BD32" s="1"/>
      <c r="BE32" s="1"/>
      <c r="BF32" s="21" t="s">
        <v>237</v>
      </c>
      <c r="BG32" s="21" t="s">
        <v>344</v>
      </c>
      <c r="BH32" s="21" t="s">
        <v>345</v>
      </c>
      <c r="BI32" s="21" t="s">
        <v>342</v>
      </c>
      <c r="BJ32" s="1">
        <v>40676</v>
      </c>
      <c r="BK32" s="1">
        <v>43234</v>
      </c>
      <c r="BL32" s="21" t="s">
        <v>258</v>
      </c>
      <c r="BM32" s="21" t="s">
        <v>344</v>
      </c>
      <c r="BN32" s="21" t="s">
        <v>363</v>
      </c>
      <c r="BO32" s="21" t="s">
        <v>342</v>
      </c>
      <c r="BP32" s="1">
        <v>41617</v>
      </c>
      <c r="BQ32" s="1">
        <v>43647</v>
      </c>
      <c r="BR32" s="21" t="s">
        <v>258</v>
      </c>
      <c r="BS32" s="21" t="s">
        <v>341</v>
      </c>
      <c r="BT32" s="21"/>
      <c r="BU32" s="21" t="s">
        <v>342</v>
      </c>
      <c r="BV32" s="1"/>
      <c r="BW32" s="1"/>
      <c r="BX32" s="21" t="s">
        <v>256</v>
      </c>
      <c r="BY32" s="21" t="s">
        <v>344</v>
      </c>
      <c r="BZ32" s="21" t="s">
        <v>345</v>
      </c>
      <c r="CA32" s="21" t="s">
        <v>346</v>
      </c>
      <c r="CB32" s="1"/>
      <c r="CC32" s="1"/>
      <c r="CD32" s="21" t="s">
        <v>256</v>
      </c>
      <c r="CE32" s="21" t="s">
        <v>341</v>
      </c>
      <c r="CF32" s="21"/>
      <c r="CG32" s="21" t="s">
        <v>346</v>
      </c>
      <c r="CH32" s="1"/>
      <c r="CI32" s="1"/>
      <c r="CJ32" s="21" t="s">
        <v>256</v>
      </c>
      <c r="CK32" s="21" t="s">
        <v>341</v>
      </c>
      <c r="CL32" s="21"/>
      <c r="CM32" s="21" t="s">
        <v>346</v>
      </c>
      <c r="CN32" s="1"/>
      <c r="CO32" s="1"/>
      <c r="CP32" s="21" t="s">
        <v>256</v>
      </c>
      <c r="CQ32" s="21" t="s">
        <v>341</v>
      </c>
      <c r="CR32" s="21"/>
      <c r="CS32" s="21" t="s">
        <v>346</v>
      </c>
      <c r="CT32" s="1"/>
      <c r="CU32" s="1"/>
      <c r="CV32" s="21" t="s">
        <v>256</v>
      </c>
      <c r="CW32" s="21" t="s">
        <v>341</v>
      </c>
      <c r="CX32" s="21"/>
      <c r="CY32" s="21" t="s">
        <v>346</v>
      </c>
      <c r="CZ32" s="1"/>
      <c r="DA32" s="1"/>
      <c r="DB32" s="21" t="s">
        <v>256</v>
      </c>
      <c r="DC32" s="21" t="s">
        <v>341</v>
      </c>
      <c r="DD32" s="21"/>
      <c r="DE32" s="21" t="s">
        <v>346</v>
      </c>
      <c r="DF32" s="1"/>
      <c r="DG32" s="1"/>
      <c r="DH32" s="21" t="s">
        <v>256</v>
      </c>
      <c r="DI32" s="21" t="s">
        <v>341</v>
      </c>
      <c r="DJ32" s="21"/>
      <c r="DK32" s="21" t="s">
        <v>346</v>
      </c>
      <c r="DL32" s="1"/>
      <c r="DM32" s="1"/>
      <c r="DN32" s="21" t="s">
        <v>256</v>
      </c>
      <c r="DO32" s="21" t="s">
        <v>341</v>
      </c>
      <c r="DP32" s="21"/>
      <c r="DQ32" s="21" t="s">
        <v>346</v>
      </c>
      <c r="DR32" s="1"/>
      <c r="DS32" s="1"/>
      <c r="DT32" s="21" t="s">
        <v>347</v>
      </c>
      <c r="DU32" s="21">
        <v>1</v>
      </c>
      <c r="DV32" s="21" t="s">
        <v>347</v>
      </c>
      <c r="DW32" s="21" t="s">
        <v>348</v>
      </c>
      <c r="DX32" s="21" t="s">
        <v>347</v>
      </c>
      <c r="DY32" s="21" t="s">
        <v>347</v>
      </c>
      <c r="DZ32" s="9">
        <v>0</v>
      </c>
      <c r="EA32" s="21" t="s">
        <v>347</v>
      </c>
      <c r="EB32" s="21" t="s">
        <v>366</v>
      </c>
      <c r="EC32" s="21" t="s">
        <v>328</v>
      </c>
      <c r="ED32" s="21" t="s">
        <v>350</v>
      </c>
      <c r="EE32" s="21"/>
      <c r="EF32" s="21"/>
      <c r="EG32" s="21"/>
      <c r="EH32" s="22">
        <f>IF(C32=[1]Лист1!$C31,1,0)</f>
        <v>1</v>
      </c>
    </row>
    <row r="33" spans="1:138" ht="15" customHeight="1" x14ac:dyDescent="0.25">
      <c r="A33" s="27">
        <v>31</v>
      </c>
      <c r="B33" s="28" t="s">
        <v>451</v>
      </c>
      <c r="C33" s="41" t="s">
        <v>503</v>
      </c>
      <c r="D33" s="18" t="s">
        <v>335</v>
      </c>
      <c r="E33" s="19" t="s">
        <v>351</v>
      </c>
      <c r="F33" s="18" t="s">
        <v>354</v>
      </c>
      <c r="G33" s="19" t="s">
        <v>338</v>
      </c>
      <c r="H33" s="18"/>
      <c r="I33" s="18" t="s">
        <v>339</v>
      </c>
      <c r="J33" s="18" t="s">
        <v>368</v>
      </c>
      <c r="K33" s="18"/>
      <c r="L33" s="18"/>
      <c r="M33" s="20">
        <v>725.6</v>
      </c>
      <c r="N33" s="18" t="s">
        <v>328</v>
      </c>
      <c r="O33" s="18">
        <v>0</v>
      </c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21"/>
      <c r="AM33" s="21"/>
      <c r="AN33" s="21" t="s">
        <v>211</v>
      </c>
      <c r="AO33" s="21" t="s">
        <v>341</v>
      </c>
      <c r="AP33" s="21"/>
      <c r="AQ33" s="21" t="s">
        <v>342</v>
      </c>
      <c r="AR33" s="1"/>
      <c r="AS33" s="1"/>
      <c r="AT33" s="21" t="s">
        <v>255</v>
      </c>
      <c r="AU33" s="21" t="s">
        <v>344</v>
      </c>
      <c r="AV33" s="21" t="s">
        <v>345</v>
      </c>
      <c r="AW33" s="21" t="s">
        <v>343</v>
      </c>
      <c r="AX33" s="1">
        <v>40086</v>
      </c>
      <c r="AY33" s="1">
        <v>42941</v>
      </c>
      <c r="AZ33" s="21" t="s">
        <v>257</v>
      </c>
      <c r="BA33" s="21" t="s">
        <v>341</v>
      </c>
      <c r="BB33" s="21"/>
      <c r="BC33" s="21" t="s">
        <v>342</v>
      </c>
      <c r="BD33" s="1"/>
      <c r="BE33" s="1"/>
      <c r="BF33" s="21" t="s">
        <v>237</v>
      </c>
      <c r="BG33" s="21" t="s">
        <v>344</v>
      </c>
      <c r="BH33" s="21" t="s">
        <v>345</v>
      </c>
      <c r="BI33" s="21" t="s">
        <v>342</v>
      </c>
      <c r="BJ33" s="1">
        <v>40086</v>
      </c>
      <c r="BK33" s="1">
        <v>42924</v>
      </c>
      <c r="BL33" s="21" t="s">
        <v>258</v>
      </c>
      <c r="BM33" s="21" t="s">
        <v>344</v>
      </c>
      <c r="BN33" s="21" t="s">
        <v>363</v>
      </c>
      <c r="BO33" s="21" t="s">
        <v>342</v>
      </c>
      <c r="BP33" s="1">
        <v>39995</v>
      </c>
      <c r="BQ33" s="1">
        <v>42552</v>
      </c>
      <c r="BR33" s="21" t="s">
        <v>258</v>
      </c>
      <c r="BS33" s="21" t="s">
        <v>341</v>
      </c>
      <c r="BT33" s="21"/>
      <c r="BU33" s="21" t="s">
        <v>342</v>
      </c>
      <c r="BV33" s="1"/>
      <c r="BW33" s="1"/>
      <c r="BX33" s="21" t="s">
        <v>256</v>
      </c>
      <c r="BY33" s="21" t="s">
        <v>344</v>
      </c>
      <c r="BZ33" s="21" t="s">
        <v>345</v>
      </c>
      <c r="CA33" s="21" t="s">
        <v>346</v>
      </c>
      <c r="CB33" s="1"/>
      <c r="CC33" s="1"/>
      <c r="CD33" s="21" t="s">
        <v>256</v>
      </c>
      <c r="CE33" s="21" t="s">
        <v>341</v>
      </c>
      <c r="CF33" s="21"/>
      <c r="CG33" s="21" t="s">
        <v>346</v>
      </c>
      <c r="CH33" s="1"/>
      <c r="CI33" s="1"/>
      <c r="CJ33" s="21" t="s">
        <v>256</v>
      </c>
      <c r="CK33" s="21" t="s">
        <v>341</v>
      </c>
      <c r="CL33" s="21"/>
      <c r="CM33" s="21" t="s">
        <v>346</v>
      </c>
      <c r="CN33" s="1"/>
      <c r="CO33" s="1"/>
      <c r="CP33" s="21" t="s">
        <v>256</v>
      </c>
      <c r="CQ33" s="21" t="s">
        <v>341</v>
      </c>
      <c r="CR33" s="21"/>
      <c r="CS33" s="21" t="s">
        <v>346</v>
      </c>
      <c r="CT33" s="1"/>
      <c r="CU33" s="1"/>
      <c r="CV33" s="21" t="s">
        <v>256</v>
      </c>
      <c r="CW33" s="21" t="s">
        <v>341</v>
      </c>
      <c r="CX33" s="21"/>
      <c r="CY33" s="21" t="s">
        <v>346</v>
      </c>
      <c r="CZ33" s="1"/>
      <c r="DA33" s="1"/>
      <c r="DB33" s="21" t="s">
        <v>256</v>
      </c>
      <c r="DC33" s="21" t="s">
        <v>341</v>
      </c>
      <c r="DD33" s="21"/>
      <c r="DE33" s="21" t="s">
        <v>346</v>
      </c>
      <c r="DF33" s="1"/>
      <c r="DG33" s="1"/>
      <c r="DH33" s="21" t="s">
        <v>256</v>
      </c>
      <c r="DI33" s="21" t="s">
        <v>341</v>
      </c>
      <c r="DJ33" s="21"/>
      <c r="DK33" s="21" t="s">
        <v>346</v>
      </c>
      <c r="DL33" s="1"/>
      <c r="DM33" s="1"/>
      <c r="DN33" s="21" t="s">
        <v>256</v>
      </c>
      <c r="DO33" s="21" t="s">
        <v>341</v>
      </c>
      <c r="DP33" s="21"/>
      <c r="DQ33" s="21" t="s">
        <v>346</v>
      </c>
      <c r="DR33" s="1"/>
      <c r="DS33" s="1"/>
      <c r="DT33" s="21" t="s">
        <v>347</v>
      </c>
      <c r="DU33" s="21">
        <v>1</v>
      </c>
      <c r="DV33" s="21" t="s">
        <v>347</v>
      </c>
      <c r="DW33" s="21" t="s">
        <v>348</v>
      </c>
      <c r="DX33" s="21" t="s">
        <v>347</v>
      </c>
      <c r="DY33" s="21" t="s">
        <v>347</v>
      </c>
      <c r="DZ33" s="9">
        <v>0</v>
      </c>
      <c r="EA33" s="21" t="s">
        <v>347</v>
      </c>
      <c r="EB33" s="21" t="s">
        <v>366</v>
      </c>
      <c r="EC33" s="21" t="s">
        <v>328</v>
      </c>
      <c r="ED33" s="21" t="s">
        <v>350</v>
      </c>
      <c r="EE33" s="21"/>
      <c r="EF33" s="21"/>
      <c r="EG33" s="21"/>
      <c r="EH33" s="22">
        <f>IF(C33=[1]Лист1!$C32,1,0)</f>
        <v>1</v>
      </c>
    </row>
    <row r="34" spans="1:138" ht="15" customHeight="1" x14ac:dyDescent="0.25">
      <c r="A34" s="27">
        <v>32</v>
      </c>
      <c r="B34" s="28" t="s">
        <v>453</v>
      </c>
      <c r="C34" s="41" t="s">
        <v>504</v>
      </c>
      <c r="D34" s="18" t="s">
        <v>335</v>
      </c>
      <c r="E34" s="19" t="s">
        <v>351</v>
      </c>
      <c r="F34" s="18" t="s">
        <v>354</v>
      </c>
      <c r="G34" s="19" t="s">
        <v>338</v>
      </c>
      <c r="H34" s="18"/>
      <c r="I34" s="18" t="s">
        <v>339</v>
      </c>
      <c r="J34" s="18" t="s">
        <v>340</v>
      </c>
      <c r="K34" s="18"/>
      <c r="L34" s="18"/>
      <c r="M34" s="20">
        <v>1352.1</v>
      </c>
      <c r="N34" s="18" t="s">
        <v>328</v>
      </c>
      <c r="O34" s="18">
        <v>0</v>
      </c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21"/>
      <c r="AM34" s="21"/>
      <c r="AN34" s="21" t="s">
        <v>211</v>
      </c>
      <c r="AO34" s="21" t="s">
        <v>341</v>
      </c>
      <c r="AP34" s="21"/>
      <c r="AQ34" s="21" t="s">
        <v>342</v>
      </c>
      <c r="AR34" s="1"/>
      <c r="AS34" s="1"/>
      <c r="AT34" s="21" t="s">
        <v>255</v>
      </c>
      <c r="AU34" s="21" t="s">
        <v>344</v>
      </c>
      <c r="AV34" s="21" t="s">
        <v>345</v>
      </c>
      <c r="AW34" s="21" t="s">
        <v>343</v>
      </c>
      <c r="AX34" s="1">
        <v>41042</v>
      </c>
      <c r="AY34" s="1">
        <v>43326</v>
      </c>
      <c r="AZ34" s="21" t="s">
        <v>257</v>
      </c>
      <c r="BA34" s="21" t="s">
        <v>341</v>
      </c>
      <c r="BB34" s="21"/>
      <c r="BC34" s="21" t="s">
        <v>342</v>
      </c>
      <c r="BD34" s="1"/>
      <c r="BE34" s="1"/>
      <c r="BF34" s="21" t="s">
        <v>237</v>
      </c>
      <c r="BG34" s="21" t="s">
        <v>344</v>
      </c>
      <c r="BH34" s="21" t="s">
        <v>345</v>
      </c>
      <c r="BI34" s="21" t="s">
        <v>342</v>
      </c>
      <c r="BJ34" s="1">
        <v>41042</v>
      </c>
      <c r="BK34" s="1">
        <v>43239</v>
      </c>
      <c r="BL34" s="21" t="s">
        <v>258</v>
      </c>
      <c r="BM34" s="21" t="s">
        <v>344</v>
      </c>
      <c r="BN34" s="21" t="s">
        <v>363</v>
      </c>
      <c r="BO34" s="21" t="s">
        <v>342</v>
      </c>
      <c r="BP34" s="1"/>
      <c r="BQ34" s="1"/>
      <c r="BR34" s="21" t="s">
        <v>258</v>
      </c>
      <c r="BS34" s="21" t="s">
        <v>341</v>
      </c>
      <c r="BT34" s="21"/>
      <c r="BU34" s="21" t="s">
        <v>342</v>
      </c>
      <c r="BV34" s="1"/>
      <c r="BW34" s="1"/>
      <c r="BX34" s="21" t="s">
        <v>256</v>
      </c>
      <c r="BY34" s="21" t="s">
        <v>344</v>
      </c>
      <c r="BZ34" s="21" t="s">
        <v>345</v>
      </c>
      <c r="CA34" s="21" t="s">
        <v>346</v>
      </c>
      <c r="CB34" s="1">
        <v>41442</v>
      </c>
      <c r="CC34" s="1">
        <v>47286</v>
      </c>
      <c r="CD34" s="21" t="s">
        <v>256</v>
      </c>
      <c r="CE34" s="21" t="s">
        <v>341</v>
      </c>
      <c r="CF34" s="21"/>
      <c r="CG34" s="21" t="s">
        <v>346</v>
      </c>
      <c r="CH34" s="1"/>
      <c r="CI34" s="1"/>
      <c r="CJ34" s="21" t="s">
        <v>256</v>
      </c>
      <c r="CK34" s="21" t="s">
        <v>341</v>
      </c>
      <c r="CL34" s="21"/>
      <c r="CM34" s="21" t="s">
        <v>346</v>
      </c>
      <c r="CN34" s="1"/>
      <c r="CO34" s="1"/>
      <c r="CP34" s="21" t="s">
        <v>256</v>
      </c>
      <c r="CQ34" s="21" t="s">
        <v>341</v>
      </c>
      <c r="CR34" s="21"/>
      <c r="CS34" s="21" t="s">
        <v>346</v>
      </c>
      <c r="CT34" s="1"/>
      <c r="CU34" s="1"/>
      <c r="CV34" s="21" t="s">
        <v>256</v>
      </c>
      <c r="CW34" s="21" t="s">
        <v>341</v>
      </c>
      <c r="CX34" s="21"/>
      <c r="CY34" s="21" t="s">
        <v>346</v>
      </c>
      <c r="CZ34" s="1"/>
      <c r="DA34" s="1"/>
      <c r="DB34" s="21" t="s">
        <v>256</v>
      </c>
      <c r="DC34" s="21" t="s">
        <v>341</v>
      </c>
      <c r="DD34" s="21"/>
      <c r="DE34" s="21" t="s">
        <v>346</v>
      </c>
      <c r="DF34" s="1"/>
      <c r="DG34" s="1"/>
      <c r="DH34" s="21" t="s">
        <v>256</v>
      </c>
      <c r="DI34" s="21" t="s">
        <v>341</v>
      </c>
      <c r="DJ34" s="21"/>
      <c r="DK34" s="21" t="s">
        <v>346</v>
      </c>
      <c r="DL34" s="1"/>
      <c r="DM34" s="1"/>
      <c r="DN34" s="21" t="s">
        <v>256</v>
      </c>
      <c r="DO34" s="21" t="s">
        <v>341</v>
      </c>
      <c r="DP34" s="21"/>
      <c r="DQ34" s="21" t="s">
        <v>346</v>
      </c>
      <c r="DR34" s="1"/>
      <c r="DS34" s="1"/>
      <c r="DT34" s="21" t="s">
        <v>347</v>
      </c>
      <c r="DU34" s="21">
        <v>1</v>
      </c>
      <c r="DV34" s="21" t="s">
        <v>347</v>
      </c>
      <c r="DW34" s="21" t="s">
        <v>348</v>
      </c>
      <c r="DX34" s="21" t="s">
        <v>347</v>
      </c>
      <c r="DY34" s="21" t="s">
        <v>347</v>
      </c>
      <c r="DZ34" s="9">
        <v>0</v>
      </c>
      <c r="EA34" s="21" t="s">
        <v>347</v>
      </c>
      <c r="EB34" s="21" t="s">
        <v>366</v>
      </c>
      <c r="EC34" s="21" t="s">
        <v>328</v>
      </c>
      <c r="ED34" s="21" t="s">
        <v>350</v>
      </c>
      <c r="EE34" s="21"/>
      <c r="EF34" s="21"/>
      <c r="EG34" s="21"/>
      <c r="EH34" s="22">
        <f>IF(C34=[1]Лист1!$C33,1,0)</f>
        <v>1</v>
      </c>
    </row>
    <row r="35" spans="1:138" ht="15" customHeight="1" x14ac:dyDescent="0.25">
      <c r="A35" s="27">
        <v>33</v>
      </c>
      <c r="B35" s="28" t="s">
        <v>455</v>
      </c>
      <c r="C35" s="41" t="s">
        <v>505</v>
      </c>
      <c r="D35" s="18" t="s">
        <v>335</v>
      </c>
      <c r="E35" s="19" t="s">
        <v>351</v>
      </c>
      <c r="F35" s="18" t="s">
        <v>354</v>
      </c>
      <c r="G35" s="19" t="s">
        <v>338</v>
      </c>
      <c r="H35" s="18"/>
      <c r="I35" s="18" t="s">
        <v>339</v>
      </c>
      <c r="J35" s="18" t="s">
        <v>340</v>
      </c>
      <c r="K35" s="18"/>
      <c r="L35" s="18"/>
      <c r="M35" s="20">
        <v>984.7</v>
      </c>
      <c r="N35" s="18" t="s">
        <v>328</v>
      </c>
      <c r="O35" s="18">
        <v>0</v>
      </c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21"/>
      <c r="AM35" s="21"/>
      <c r="AN35" s="21" t="s">
        <v>211</v>
      </c>
      <c r="AO35" s="21" t="s">
        <v>341</v>
      </c>
      <c r="AP35" s="21"/>
      <c r="AQ35" s="21" t="s">
        <v>342</v>
      </c>
      <c r="AR35" s="1"/>
      <c r="AS35" s="1"/>
      <c r="AT35" s="21" t="s">
        <v>255</v>
      </c>
      <c r="AU35" s="21" t="s">
        <v>344</v>
      </c>
      <c r="AV35" s="21" t="s">
        <v>345</v>
      </c>
      <c r="AW35" s="21" t="s">
        <v>343</v>
      </c>
      <c r="AX35" s="1">
        <v>40609</v>
      </c>
      <c r="AY35" s="1">
        <v>43309</v>
      </c>
      <c r="AZ35" s="21" t="s">
        <v>257</v>
      </c>
      <c r="BA35" s="21" t="s">
        <v>341</v>
      </c>
      <c r="BB35" s="21"/>
      <c r="BC35" s="21" t="s">
        <v>342</v>
      </c>
      <c r="BD35" s="1"/>
      <c r="BE35" s="1"/>
      <c r="BF35" s="21" t="s">
        <v>237</v>
      </c>
      <c r="BG35" s="21" t="s">
        <v>344</v>
      </c>
      <c r="BH35" s="21" t="s">
        <v>345</v>
      </c>
      <c r="BI35" s="21" t="s">
        <v>342</v>
      </c>
      <c r="BJ35" s="1">
        <v>40619</v>
      </c>
      <c r="BK35" s="1">
        <v>43281</v>
      </c>
      <c r="BL35" s="21" t="s">
        <v>258</v>
      </c>
      <c r="BM35" s="21" t="s">
        <v>344</v>
      </c>
      <c r="BN35" s="21" t="s">
        <v>345</v>
      </c>
      <c r="BO35" s="21" t="s">
        <v>342</v>
      </c>
      <c r="BP35" s="1">
        <v>41632</v>
      </c>
      <c r="BQ35" s="1">
        <v>43647</v>
      </c>
      <c r="BR35" s="21" t="s">
        <v>258</v>
      </c>
      <c r="BS35" s="21" t="s">
        <v>341</v>
      </c>
      <c r="BT35" s="21"/>
      <c r="BU35" s="21" t="s">
        <v>342</v>
      </c>
      <c r="BV35" s="1"/>
      <c r="BW35" s="1"/>
      <c r="BX35" s="21" t="s">
        <v>256</v>
      </c>
      <c r="BY35" s="21" t="s">
        <v>344</v>
      </c>
      <c r="BZ35" s="21" t="s">
        <v>345</v>
      </c>
      <c r="CA35" s="21" t="s">
        <v>346</v>
      </c>
      <c r="CB35" s="1">
        <v>41383</v>
      </c>
      <c r="CC35" s="1">
        <v>47227</v>
      </c>
      <c r="CD35" s="21" t="s">
        <v>256</v>
      </c>
      <c r="CE35" s="21" t="s">
        <v>341</v>
      </c>
      <c r="CF35" s="21"/>
      <c r="CG35" s="21" t="s">
        <v>346</v>
      </c>
      <c r="CH35" s="1"/>
      <c r="CI35" s="1"/>
      <c r="CJ35" s="21" t="s">
        <v>256</v>
      </c>
      <c r="CK35" s="21" t="s">
        <v>341</v>
      </c>
      <c r="CL35" s="21"/>
      <c r="CM35" s="21" t="s">
        <v>346</v>
      </c>
      <c r="CN35" s="1"/>
      <c r="CO35" s="1"/>
      <c r="CP35" s="21" t="s">
        <v>256</v>
      </c>
      <c r="CQ35" s="21" t="s">
        <v>341</v>
      </c>
      <c r="CR35" s="21"/>
      <c r="CS35" s="21" t="s">
        <v>346</v>
      </c>
      <c r="CT35" s="1"/>
      <c r="CU35" s="1"/>
      <c r="CV35" s="21" t="s">
        <v>256</v>
      </c>
      <c r="CW35" s="21" t="s">
        <v>341</v>
      </c>
      <c r="CX35" s="21"/>
      <c r="CY35" s="21" t="s">
        <v>346</v>
      </c>
      <c r="CZ35" s="1"/>
      <c r="DA35" s="1"/>
      <c r="DB35" s="21" t="s">
        <v>256</v>
      </c>
      <c r="DC35" s="21" t="s">
        <v>341</v>
      </c>
      <c r="DD35" s="21"/>
      <c r="DE35" s="21" t="s">
        <v>346</v>
      </c>
      <c r="DF35" s="1"/>
      <c r="DG35" s="1"/>
      <c r="DH35" s="21" t="s">
        <v>256</v>
      </c>
      <c r="DI35" s="21" t="s">
        <v>341</v>
      </c>
      <c r="DJ35" s="21"/>
      <c r="DK35" s="21" t="s">
        <v>346</v>
      </c>
      <c r="DL35" s="1"/>
      <c r="DM35" s="1"/>
      <c r="DN35" s="21" t="s">
        <v>256</v>
      </c>
      <c r="DO35" s="21" t="s">
        <v>341</v>
      </c>
      <c r="DP35" s="21"/>
      <c r="DQ35" s="21" t="s">
        <v>346</v>
      </c>
      <c r="DR35" s="1"/>
      <c r="DS35" s="1"/>
      <c r="DT35" s="21" t="s">
        <v>347</v>
      </c>
      <c r="DU35" s="21">
        <v>1</v>
      </c>
      <c r="DV35" s="21" t="s">
        <v>347</v>
      </c>
      <c r="DW35" s="21" t="s">
        <v>348</v>
      </c>
      <c r="DX35" s="21" t="s">
        <v>347</v>
      </c>
      <c r="DY35" s="21" t="s">
        <v>347</v>
      </c>
      <c r="DZ35" s="9">
        <v>0</v>
      </c>
      <c r="EA35" s="21" t="s">
        <v>347</v>
      </c>
      <c r="EB35" s="21" t="s">
        <v>366</v>
      </c>
      <c r="EC35" s="21" t="s">
        <v>328</v>
      </c>
      <c r="ED35" s="21" t="s">
        <v>350</v>
      </c>
      <c r="EE35" s="21"/>
      <c r="EF35" s="21"/>
      <c r="EG35" s="21"/>
      <c r="EH35" s="22">
        <f>IF(C35=[1]Лист1!$C34,1,0)</f>
        <v>1</v>
      </c>
    </row>
    <row r="36" spans="1:138" ht="15" customHeight="1" x14ac:dyDescent="0.25">
      <c r="A36" s="27">
        <v>34</v>
      </c>
      <c r="B36" s="28" t="s">
        <v>386</v>
      </c>
      <c r="C36" s="41" t="s">
        <v>506</v>
      </c>
      <c r="D36" s="18" t="s">
        <v>335</v>
      </c>
      <c r="E36" s="19" t="s">
        <v>351</v>
      </c>
      <c r="F36" s="18" t="s">
        <v>337</v>
      </c>
      <c r="G36" s="19" t="s">
        <v>338</v>
      </c>
      <c r="H36" s="18"/>
      <c r="I36" s="18" t="s">
        <v>339</v>
      </c>
      <c r="J36" s="18" t="s">
        <v>340</v>
      </c>
      <c r="K36" s="18"/>
      <c r="L36" s="18"/>
      <c r="M36" s="20">
        <v>677.1</v>
      </c>
      <c r="N36" s="18" t="s">
        <v>328</v>
      </c>
      <c r="O36" s="18">
        <v>0</v>
      </c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21"/>
      <c r="AM36" s="21"/>
      <c r="AN36" s="21" t="s">
        <v>211</v>
      </c>
      <c r="AO36" s="21" t="s">
        <v>341</v>
      </c>
      <c r="AP36" s="21"/>
      <c r="AQ36" s="21" t="s">
        <v>342</v>
      </c>
      <c r="AR36" s="1"/>
      <c r="AS36" s="1"/>
      <c r="AT36" s="21" t="s">
        <v>255</v>
      </c>
      <c r="AU36" s="21" t="s">
        <v>344</v>
      </c>
      <c r="AV36" s="21" t="s">
        <v>345</v>
      </c>
      <c r="AW36" s="21" t="s">
        <v>343</v>
      </c>
      <c r="AX36" s="1">
        <v>40876</v>
      </c>
      <c r="AY36" s="1">
        <v>42671</v>
      </c>
      <c r="AZ36" s="21" t="s">
        <v>257</v>
      </c>
      <c r="BA36" s="21" t="s">
        <v>341</v>
      </c>
      <c r="BB36" s="21"/>
      <c r="BC36" s="21" t="s">
        <v>342</v>
      </c>
      <c r="BD36" s="1"/>
      <c r="BE36" s="1"/>
      <c r="BF36" s="21" t="s">
        <v>237</v>
      </c>
      <c r="BG36" s="21" t="s">
        <v>344</v>
      </c>
      <c r="BH36" s="21" t="s">
        <v>345</v>
      </c>
      <c r="BI36" s="21" t="s">
        <v>342</v>
      </c>
      <c r="BJ36" s="1">
        <v>40876</v>
      </c>
      <c r="BK36" s="1">
        <v>42671</v>
      </c>
      <c r="BL36" s="21" t="s">
        <v>258</v>
      </c>
      <c r="BM36" s="21" t="s">
        <v>344</v>
      </c>
      <c r="BN36" s="21" t="s">
        <v>363</v>
      </c>
      <c r="BO36" s="21" t="s">
        <v>342</v>
      </c>
      <c r="BP36" s="1"/>
      <c r="BQ36" s="1"/>
      <c r="BR36" s="21" t="s">
        <v>258</v>
      </c>
      <c r="BS36" s="21" t="s">
        <v>341</v>
      </c>
      <c r="BT36" s="21"/>
      <c r="BU36" s="21" t="s">
        <v>342</v>
      </c>
      <c r="BV36" s="1"/>
      <c r="BW36" s="1"/>
      <c r="BX36" s="21" t="s">
        <v>256</v>
      </c>
      <c r="BY36" s="21" t="s">
        <v>344</v>
      </c>
      <c r="BZ36" s="21" t="s">
        <v>345</v>
      </c>
      <c r="CA36" s="21" t="s">
        <v>346</v>
      </c>
      <c r="CB36" s="1"/>
      <c r="CC36" s="1"/>
      <c r="CD36" s="21" t="s">
        <v>256</v>
      </c>
      <c r="CE36" s="21" t="s">
        <v>341</v>
      </c>
      <c r="CF36" s="21"/>
      <c r="CG36" s="21" t="s">
        <v>346</v>
      </c>
      <c r="CH36" s="1"/>
      <c r="CI36" s="1"/>
      <c r="CJ36" s="21" t="s">
        <v>256</v>
      </c>
      <c r="CK36" s="21" t="s">
        <v>341</v>
      </c>
      <c r="CL36" s="21"/>
      <c r="CM36" s="21" t="s">
        <v>346</v>
      </c>
      <c r="CN36" s="1"/>
      <c r="CO36" s="1"/>
      <c r="CP36" s="21" t="s">
        <v>256</v>
      </c>
      <c r="CQ36" s="21" t="s">
        <v>341</v>
      </c>
      <c r="CR36" s="21"/>
      <c r="CS36" s="21" t="s">
        <v>346</v>
      </c>
      <c r="CT36" s="1"/>
      <c r="CU36" s="1"/>
      <c r="CV36" s="21" t="s">
        <v>256</v>
      </c>
      <c r="CW36" s="21" t="s">
        <v>341</v>
      </c>
      <c r="CX36" s="21"/>
      <c r="CY36" s="21" t="s">
        <v>346</v>
      </c>
      <c r="CZ36" s="1"/>
      <c r="DA36" s="1"/>
      <c r="DB36" s="21" t="s">
        <v>256</v>
      </c>
      <c r="DC36" s="21" t="s">
        <v>341</v>
      </c>
      <c r="DD36" s="21"/>
      <c r="DE36" s="21" t="s">
        <v>346</v>
      </c>
      <c r="DF36" s="1"/>
      <c r="DG36" s="1"/>
      <c r="DH36" s="21" t="s">
        <v>256</v>
      </c>
      <c r="DI36" s="21" t="s">
        <v>341</v>
      </c>
      <c r="DJ36" s="21"/>
      <c r="DK36" s="21" t="s">
        <v>346</v>
      </c>
      <c r="DL36" s="1"/>
      <c r="DM36" s="1"/>
      <c r="DN36" s="21" t="s">
        <v>256</v>
      </c>
      <c r="DO36" s="21" t="s">
        <v>341</v>
      </c>
      <c r="DP36" s="21"/>
      <c r="DQ36" s="21" t="s">
        <v>346</v>
      </c>
      <c r="DR36" s="1"/>
      <c r="DS36" s="1"/>
      <c r="DT36" s="21" t="s">
        <v>347</v>
      </c>
      <c r="DU36" s="21">
        <v>1</v>
      </c>
      <c r="DV36" s="21" t="s">
        <v>347</v>
      </c>
      <c r="DW36" s="21" t="s">
        <v>348</v>
      </c>
      <c r="DX36" s="21" t="s">
        <v>347</v>
      </c>
      <c r="DY36" s="21" t="s">
        <v>347</v>
      </c>
      <c r="DZ36" s="9">
        <v>0</v>
      </c>
      <c r="EA36" s="21" t="s">
        <v>347</v>
      </c>
      <c r="EB36" s="21" t="s">
        <v>366</v>
      </c>
      <c r="EC36" s="21" t="s">
        <v>328</v>
      </c>
      <c r="ED36" s="21" t="s">
        <v>350</v>
      </c>
      <c r="EE36" s="21"/>
      <c r="EF36" s="21"/>
      <c r="EG36" s="21"/>
      <c r="EH36" s="22">
        <f>IF(C36=[1]Лист1!$C35,1,0)</f>
        <v>1</v>
      </c>
    </row>
    <row r="37" spans="1:138" ht="15" customHeight="1" x14ac:dyDescent="0.25">
      <c r="A37" s="27">
        <v>35</v>
      </c>
      <c r="B37" s="28" t="s">
        <v>458</v>
      </c>
      <c r="C37" s="41" t="s">
        <v>507</v>
      </c>
      <c r="D37" s="18" t="s">
        <v>335</v>
      </c>
      <c r="E37" s="19" t="s">
        <v>351</v>
      </c>
      <c r="F37" s="18" t="s">
        <v>337</v>
      </c>
      <c r="G37" s="19" t="s">
        <v>338</v>
      </c>
      <c r="H37" s="18"/>
      <c r="I37" s="18" t="s">
        <v>339</v>
      </c>
      <c r="J37" s="18" t="s">
        <v>340</v>
      </c>
      <c r="K37" s="18"/>
      <c r="L37" s="18"/>
      <c r="M37" s="20">
        <v>780.4</v>
      </c>
      <c r="N37" s="18" t="s">
        <v>328</v>
      </c>
      <c r="O37" s="18">
        <v>0</v>
      </c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21"/>
      <c r="AM37" s="21"/>
      <c r="AN37" s="21" t="s">
        <v>211</v>
      </c>
      <c r="AO37" s="21" t="s">
        <v>341</v>
      </c>
      <c r="AP37" s="21"/>
      <c r="AQ37" s="21" t="s">
        <v>342</v>
      </c>
      <c r="AR37" s="1"/>
      <c r="AS37" s="1"/>
      <c r="AT37" s="21" t="s">
        <v>255</v>
      </c>
      <c r="AU37" s="21" t="s">
        <v>344</v>
      </c>
      <c r="AV37" s="21" t="s">
        <v>345</v>
      </c>
      <c r="AW37" s="21" t="s">
        <v>343</v>
      </c>
      <c r="AX37" s="1">
        <v>41772</v>
      </c>
      <c r="AY37" s="1">
        <v>43309</v>
      </c>
      <c r="AZ37" s="21" t="s">
        <v>257</v>
      </c>
      <c r="BA37" s="21" t="s">
        <v>341</v>
      </c>
      <c r="BB37" s="21"/>
      <c r="BC37" s="21" t="s">
        <v>342</v>
      </c>
      <c r="BD37" s="1"/>
      <c r="BE37" s="1"/>
      <c r="BF37" s="21" t="s">
        <v>237</v>
      </c>
      <c r="BG37" s="21" t="s">
        <v>344</v>
      </c>
      <c r="BH37" s="21" t="s">
        <v>345</v>
      </c>
      <c r="BI37" s="21" t="s">
        <v>342</v>
      </c>
      <c r="BJ37" s="1">
        <v>41772</v>
      </c>
      <c r="BK37" s="1">
        <v>43281</v>
      </c>
      <c r="BL37" s="21" t="s">
        <v>258</v>
      </c>
      <c r="BM37" s="21" t="s">
        <v>344</v>
      </c>
      <c r="BN37" s="21" t="s">
        <v>345</v>
      </c>
      <c r="BO37" s="21" t="s">
        <v>342</v>
      </c>
      <c r="BP37" s="1">
        <v>41632</v>
      </c>
      <c r="BQ37" s="1">
        <v>43647</v>
      </c>
      <c r="BR37" s="21" t="s">
        <v>258</v>
      </c>
      <c r="BS37" s="21" t="s">
        <v>341</v>
      </c>
      <c r="BT37" s="21"/>
      <c r="BU37" s="21" t="s">
        <v>342</v>
      </c>
      <c r="BV37" s="1"/>
      <c r="BW37" s="1"/>
      <c r="BX37" s="21" t="s">
        <v>256</v>
      </c>
      <c r="BY37" s="21" t="s">
        <v>344</v>
      </c>
      <c r="BZ37" s="21" t="s">
        <v>345</v>
      </c>
      <c r="CA37" s="21" t="s">
        <v>346</v>
      </c>
      <c r="CB37" s="1"/>
      <c r="CC37" s="1"/>
      <c r="CD37" s="21" t="s">
        <v>256</v>
      </c>
      <c r="CE37" s="21" t="s">
        <v>341</v>
      </c>
      <c r="CF37" s="21"/>
      <c r="CG37" s="21" t="s">
        <v>346</v>
      </c>
      <c r="CH37" s="1"/>
      <c r="CI37" s="1"/>
      <c r="CJ37" s="21" t="s">
        <v>256</v>
      </c>
      <c r="CK37" s="21" t="s">
        <v>341</v>
      </c>
      <c r="CL37" s="21"/>
      <c r="CM37" s="21" t="s">
        <v>346</v>
      </c>
      <c r="CN37" s="1"/>
      <c r="CO37" s="1"/>
      <c r="CP37" s="21" t="s">
        <v>256</v>
      </c>
      <c r="CQ37" s="21" t="s">
        <v>341</v>
      </c>
      <c r="CR37" s="21"/>
      <c r="CS37" s="21" t="s">
        <v>346</v>
      </c>
      <c r="CT37" s="1"/>
      <c r="CU37" s="1"/>
      <c r="CV37" s="21" t="s">
        <v>256</v>
      </c>
      <c r="CW37" s="21" t="s">
        <v>341</v>
      </c>
      <c r="CX37" s="21"/>
      <c r="CY37" s="21" t="s">
        <v>346</v>
      </c>
      <c r="CZ37" s="1"/>
      <c r="DA37" s="1"/>
      <c r="DB37" s="21" t="s">
        <v>256</v>
      </c>
      <c r="DC37" s="21" t="s">
        <v>341</v>
      </c>
      <c r="DD37" s="21"/>
      <c r="DE37" s="21" t="s">
        <v>346</v>
      </c>
      <c r="DF37" s="1"/>
      <c r="DG37" s="1"/>
      <c r="DH37" s="21" t="s">
        <v>256</v>
      </c>
      <c r="DI37" s="21" t="s">
        <v>341</v>
      </c>
      <c r="DJ37" s="21"/>
      <c r="DK37" s="21" t="s">
        <v>346</v>
      </c>
      <c r="DL37" s="1"/>
      <c r="DM37" s="1"/>
      <c r="DN37" s="21" t="s">
        <v>256</v>
      </c>
      <c r="DO37" s="21" t="s">
        <v>341</v>
      </c>
      <c r="DP37" s="21"/>
      <c r="DQ37" s="21" t="s">
        <v>346</v>
      </c>
      <c r="DR37" s="1"/>
      <c r="DS37" s="1"/>
      <c r="DT37" s="21" t="s">
        <v>347</v>
      </c>
      <c r="DU37" s="21">
        <v>1</v>
      </c>
      <c r="DV37" s="21" t="s">
        <v>347</v>
      </c>
      <c r="DW37" s="21" t="s">
        <v>348</v>
      </c>
      <c r="DX37" s="21" t="s">
        <v>347</v>
      </c>
      <c r="DY37" s="21" t="s">
        <v>347</v>
      </c>
      <c r="DZ37" s="9">
        <v>0</v>
      </c>
      <c r="EA37" s="21" t="s">
        <v>347</v>
      </c>
      <c r="EB37" s="21" t="s">
        <v>366</v>
      </c>
      <c r="EC37" s="21" t="s">
        <v>328</v>
      </c>
      <c r="ED37" s="21" t="s">
        <v>350</v>
      </c>
      <c r="EE37" s="21"/>
      <c r="EF37" s="21"/>
      <c r="EG37" s="21"/>
      <c r="EH37" s="22">
        <f>IF(C37=[1]Лист1!$C36,1,0)</f>
        <v>1</v>
      </c>
    </row>
    <row r="38" spans="1:138" ht="15" customHeight="1" x14ac:dyDescent="0.25">
      <c r="A38" s="27">
        <v>36</v>
      </c>
      <c r="B38" s="28" t="s">
        <v>387</v>
      </c>
      <c r="C38" s="41" t="s">
        <v>508</v>
      </c>
      <c r="D38" s="18" t="s">
        <v>335</v>
      </c>
      <c r="E38" s="19" t="s">
        <v>351</v>
      </c>
      <c r="F38" s="18" t="s">
        <v>354</v>
      </c>
      <c r="G38" s="19" t="s">
        <v>338</v>
      </c>
      <c r="H38" s="18"/>
      <c r="I38" s="18" t="s">
        <v>339</v>
      </c>
      <c r="J38" s="18" t="s">
        <v>340</v>
      </c>
      <c r="K38" s="18"/>
      <c r="L38" s="18"/>
      <c r="M38" s="20">
        <v>780.4</v>
      </c>
      <c r="N38" s="18" t="s">
        <v>328</v>
      </c>
      <c r="O38" s="18">
        <v>0</v>
      </c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21"/>
      <c r="AM38" s="21"/>
      <c r="AN38" s="21" t="s">
        <v>211</v>
      </c>
      <c r="AO38" s="21" t="s">
        <v>341</v>
      </c>
      <c r="AP38" s="21"/>
      <c r="AQ38" s="21" t="s">
        <v>342</v>
      </c>
      <c r="AR38" s="1"/>
      <c r="AS38" s="1"/>
      <c r="AT38" s="21" t="s">
        <v>255</v>
      </c>
      <c r="AU38" s="21" t="s">
        <v>352</v>
      </c>
      <c r="AV38" s="21"/>
      <c r="AW38" s="21" t="s">
        <v>343</v>
      </c>
      <c r="AX38" s="1"/>
      <c r="AY38" s="1"/>
      <c r="AZ38" s="21" t="s">
        <v>257</v>
      </c>
      <c r="BA38" s="21" t="s">
        <v>341</v>
      </c>
      <c r="BB38" s="21"/>
      <c r="BC38" s="21" t="s">
        <v>342</v>
      </c>
      <c r="BD38" s="1"/>
      <c r="BE38" s="1"/>
      <c r="BF38" s="21" t="s">
        <v>237</v>
      </c>
      <c r="BG38" s="21" t="s">
        <v>344</v>
      </c>
      <c r="BH38" s="21" t="s">
        <v>345</v>
      </c>
      <c r="BI38" s="21" t="s">
        <v>342</v>
      </c>
      <c r="BJ38" s="1">
        <v>40637</v>
      </c>
      <c r="BK38" s="1">
        <v>42916</v>
      </c>
      <c r="BL38" s="21" t="s">
        <v>258</v>
      </c>
      <c r="BM38" s="21" t="s">
        <v>344</v>
      </c>
      <c r="BN38" s="21" t="s">
        <v>363</v>
      </c>
      <c r="BO38" s="21" t="s">
        <v>342</v>
      </c>
      <c r="BP38" s="1">
        <v>41617</v>
      </c>
      <c r="BQ38" s="1">
        <v>43808</v>
      </c>
      <c r="BR38" s="21" t="s">
        <v>258</v>
      </c>
      <c r="BS38" s="21" t="s">
        <v>341</v>
      </c>
      <c r="BT38" s="21"/>
      <c r="BU38" s="21" t="s">
        <v>342</v>
      </c>
      <c r="BV38" s="1"/>
      <c r="BW38" s="1"/>
      <c r="BX38" s="21" t="s">
        <v>256</v>
      </c>
      <c r="BY38" s="21" t="s">
        <v>344</v>
      </c>
      <c r="BZ38" s="21" t="s">
        <v>345</v>
      </c>
      <c r="CA38" s="21" t="s">
        <v>346</v>
      </c>
      <c r="CB38" s="1">
        <v>41379</v>
      </c>
      <c r="CC38" s="1">
        <v>47223</v>
      </c>
      <c r="CD38" s="21" t="s">
        <v>256</v>
      </c>
      <c r="CE38" s="21" t="s">
        <v>341</v>
      </c>
      <c r="CF38" s="21"/>
      <c r="CG38" s="21" t="s">
        <v>346</v>
      </c>
      <c r="CH38" s="1"/>
      <c r="CI38" s="1"/>
      <c r="CJ38" s="21" t="s">
        <v>256</v>
      </c>
      <c r="CK38" s="21" t="s">
        <v>341</v>
      </c>
      <c r="CL38" s="21"/>
      <c r="CM38" s="21" t="s">
        <v>346</v>
      </c>
      <c r="CN38" s="1"/>
      <c r="CO38" s="1"/>
      <c r="CP38" s="21" t="s">
        <v>256</v>
      </c>
      <c r="CQ38" s="21" t="s">
        <v>341</v>
      </c>
      <c r="CR38" s="21"/>
      <c r="CS38" s="21" t="s">
        <v>346</v>
      </c>
      <c r="CT38" s="1"/>
      <c r="CU38" s="1"/>
      <c r="CV38" s="21" t="s">
        <v>256</v>
      </c>
      <c r="CW38" s="21" t="s">
        <v>341</v>
      </c>
      <c r="CX38" s="21"/>
      <c r="CY38" s="21" t="s">
        <v>346</v>
      </c>
      <c r="CZ38" s="1"/>
      <c r="DA38" s="1"/>
      <c r="DB38" s="21" t="s">
        <v>256</v>
      </c>
      <c r="DC38" s="21" t="s">
        <v>341</v>
      </c>
      <c r="DD38" s="21"/>
      <c r="DE38" s="21" t="s">
        <v>346</v>
      </c>
      <c r="DF38" s="1"/>
      <c r="DG38" s="1"/>
      <c r="DH38" s="21" t="s">
        <v>256</v>
      </c>
      <c r="DI38" s="21" t="s">
        <v>341</v>
      </c>
      <c r="DJ38" s="21"/>
      <c r="DK38" s="21" t="s">
        <v>346</v>
      </c>
      <c r="DL38" s="1"/>
      <c r="DM38" s="1"/>
      <c r="DN38" s="21" t="s">
        <v>256</v>
      </c>
      <c r="DO38" s="21" t="s">
        <v>341</v>
      </c>
      <c r="DP38" s="21"/>
      <c r="DQ38" s="21" t="s">
        <v>346</v>
      </c>
      <c r="DR38" s="1"/>
      <c r="DS38" s="1"/>
      <c r="DT38" s="21" t="s">
        <v>347</v>
      </c>
      <c r="DU38" s="21">
        <v>1</v>
      </c>
      <c r="DV38" s="21" t="s">
        <v>347</v>
      </c>
      <c r="DW38" s="21" t="s">
        <v>348</v>
      </c>
      <c r="DX38" s="21" t="s">
        <v>347</v>
      </c>
      <c r="DY38" s="21" t="s">
        <v>347</v>
      </c>
      <c r="DZ38" s="9">
        <v>0</v>
      </c>
      <c r="EA38" s="21" t="s">
        <v>347</v>
      </c>
      <c r="EB38" s="21" t="s">
        <v>366</v>
      </c>
      <c r="EC38" s="21" t="s">
        <v>328</v>
      </c>
      <c r="ED38" s="21" t="s">
        <v>350</v>
      </c>
      <c r="EE38" s="21"/>
      <c r="EF38" s="21"/>
      <c r="EG38" s="21"/>
      <c r="EH38" s="22">
        <f>IF(C38=[1]Лист1!$C37,1,0)</f>
        <v>1</v>
      </c>
    </row>
    <row r="39" spans="1:138" ht="15" customHeight="1" x14ac:dyDescent="0.25">
      <c r="A39" s="27">
        <v>37</v>
      </c>
      <c r="B39" s="28" t="s">
        <v>388</v>
      </c>
      <c r="C39" s="41" t="s">
        <v>511</v>
      </c>
      <c r="D39" s="18" t="s">
        <v>335</v>
      </c>
      <c r="E39" s="19" t="s">
        <v>351</v>
      </c>
      <c r="F39" s="18" t="s">
        <v>354</v>
      </c>
      <c r="G39" s="19" t="s">
        <v>338</v>
      </c>
      <c r="H39" s="18"/>
      <c r="I39" s="18" t="s">
        <v>339</v>
      </c>
      <c r="J39" s="18" t="s">
        <v>340</v>
      </c>
      <c r="K39" s="18"/>
      <c r="L39" s="18"/>
      <c r="M39" s="20">
        <v>689.3</v>
      </c>
      <c r="N39" s="18" t="s">
        <v>328</v>
      </c>
      <c r="O39" s="18">
        <v>0</v>
      </c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21"/>
      <c r="AM39" s="21"/>
      <c r="AN39" s="21" t="s">
        <v>211</v>
      </c>
      <c r="AO39" s="21" t="s">
        <v>341</v>
      </c>
      <c r="AP39" s="21"/>
      <c r="AQ39" s="21" t="s">
        <v>342</v>
      </c>
      <c r="AR39" s="1"/>
      <c r="AS39" s="1"/>
      <c r="AT39" s="21" t="s">
        <v>255</v>
      </c>
      <c r="AU39" s="21" t="s">
        <v>352</v>
      </c>
      <c r="AV39" s="21"/>
      <c r="AW39" s="21" t="s">
        <v>343</v>
      </c>
      <c r="AX39" s="1"/>
      <c r="AY39" s="1"/>
      <c r="AZ39" s="21" t="s">
        <v>257</v>
      </c>
      <c r="BA39" s="21" t="s">
        <v>341</v>
      </c>
      <c r="BB39" s="21"/>
      <c r="BC39" s="21" t="s">
        <v>342</v>
      </c>
      <c r="BD39" s="1"/>
      <c r="BE39" s="1"/>
      <c r="BF39" s="21" t="s">
        <v>237</v>
      </c>
      <c r="BG39" s="21" t="s">
        <v>352</v>
      </c>
      <c r="BH39" s="21"/>
      <c r="BI39" s="21" t="s">
        <v>342</v>
      </c>
      <c r="BJ39" s="1"/>
      <c r="BK39" s="1"/>
      <c r="BL39" s="21" t="s">
        <v>258</v>
      </c>
      <c r="BM39" s="21" t="s">
        <v>344</v>
      </c>
      <c r="BN39" s="21" t="s">
        <v>363</v>
      </c>
      <c r="BO39" s="21" t="s">
        <v>342</v>
      </c>
      <c r="BP39" s="1">
        <v>41740</v>
      </c>
      <c r="BQ39" s="1">
        <v>42976</v>
      </c>
      <c r="BR39" s="21" t="s">
        <v>258</v>
      </c>
      <c r="BS39" s="21" t="s">
        <v>341</v>
      </c>
      <c r="BT39" s="21"/>
      <c r="BU39" s="21" t="s">
        <v>342</v>
      </c>
      <c r="BV39" s="1"/>
      <c r="BW39" s="1"/>
      <c r="BX39" s="21" t="s">
        <v>256</v>
      </c>
      <c r="BY39" s="21" t="s">
        <v>344</v>
      </c>
      <c r="BZ39" s="21" t="s">
        <v>345</v>
      </c>
      <c r="CA39" s="21" t="s">
        <v>346</v>
      </c>
      <c r="CB39" s="1">
        <v>40640</v>
      </c>
      <c r="CC39" s="1">
        <v>46484</v>
      </c>
      <c r="CD39" s="21" t="s">
        <v>256</v>
      </c>
      <c r="CE39" s="21" t="s">
        <v>341</v>
      </c>
      <c r="CF39" s="21"/>
      <c r="CG39" s="21" t="s">
        <v>346</v>
      </c>
      <c r="CH39" s="1"/>
      <c r="CI39" s="1"/>
      <c r="CJ39" s="21" t="s">
        <v>256</v>
      </c>
      <c r="CK39" s="21" t="s">
        <v>341</v>
      </c>
      <c r="CL39" s="21"/>
      <c r="CM39" s="21" t="s">
        <v>346</v>
      </c>
      <c r="CN39" s="1"/>
      <c r="CO39" s="1"/>
      <c r="CP39" s="21" t="s">
        <v>256</v>
      </c>
      <c r="CQ39" s="21" t="s">
        <v>341</v>
      </c>
      <c r="CR39" s="21"/>
      <c r="CS39" s="21" t="s">
        <v>346</v>
      </c>
      <c r="CT39" s="1"/>
      <c r="CU39" s="1"/>
      <c r="CV39" s="21" t="s">
        <v>256</v>
      </c>
      <c r="CW39" s="21" t="s">
        <v>341</v>
      </c>
      <c r="CX39" s="21"/>
      <c r="CY39" s="21" t="s">
        <v>346</v>
      </c>
      <c r="CZ39" s="1"/>
      <c r="DA39" s="1"/>
      <c r="DB39" s="21" t="s">
        <v>256</v>
      </c>
      <c r="DC39" s="21" t="s">
        <v>341</v>
      </c>
      <c r="DD39" s="21"/>
      <c r="DE39" s="21" t="s">
        <v>346</v>
      </c>
      <c r="DF39" s="1"/>
      <c r="DG39" s="1"/>
      <c r="DH39" s="21" t="s">
        <v>256</v>
      </c>
      <c r="DI39" s="21" t="s">
        <v>341</v>
      </c>
      <c r="DJ39" s="21"/>
      <c r="DK39" s="21" t="s">
        <v>346</v>
      </c>
      <c r="DL39" s="1"/>
      <c r="DM39" s="1"/>
      <c r="DN39" s="21" t="s">
        <v>256</v>
      </c>
      <c r="DO39" s="21" t="s">
        <v>341</v>
      </c>
      <c r="DP39" s="21"/>
      <c r="DQ39" s="21" t="s">
        <v>346</v>
      </c>
      <c r="DR39" s="1"/>
      <c r="DS39" s="1"/>
      <c r="DT39" s="21" t="s">
        <v>347</v>
      </c>
      <c r="DU39" s="21">
        <v>1</v>
      </c>
      <c r="DV39" s="21" t="s">
        <v>347</v>
      </c>
      <c r="DW39" s="21" t="s">
        <v>348</v>
      </c>
      <c r="DX39" s="21" t="s">
        <v>347</v>
      </c>
      <c r="DY39" s="21" t="s">
        <v>347</v>
      </c>
      <c r="DZ39" s="9">
        <v>0</v>
      </c>
      <c r="EA39" s="21" t="s">
        <v>347</v>
      </c>
      <c r="EB39" s="21" t="s">
        <v>366</v>
      </c>
      <c r="EC39" s="21" t="s">
        <v>328</v>
      </c>
      <c r="ED39" s="21" t="s">
        <v>350</v>
      </c>
      <c r="EE39" s="21"/>
      <c r="EF39" s="21"/>
      <c r="EG39" s="21"/>
      <c r="EH39" s="22">
        <f>IF(C39=[1]Лист1!$C38,1,0)</f>
        <v>1</v>
      </c>
    </row>
    <row r="40" spans="1:138" ht="15" customHeight="1" x14ac:dyDescent="0.25">
      <c r="A40" s="27">
        <v>38</v>
      </c>
      <c r="B40" s="28" t="s">
        <v>460</v>
      </c>
      <c r="C40" s="41" t="s">
        <v>509</v>
      </c>
      <c r="D40" s="18" t="s">
        <v>335</v>
      </c>
      <c r="E40" s="19" t="s">
        <v>351</v>
      </c>
      <c r="F40" s="18" t="s">
        <v>354</v>
      </c>
      <c r="G40" s="19" t="s">
        <v>338</v>
      </c>
      <c r="H40" s="18"/>
      <c r="I40" s="18" t="s">
        <v>339</v>
      </c>
      <c r="J40" s="18" t="s">
        <v>340</v>
      </c>
      <c r="K40" s="18"/>
      <c r="L40" s="18"/>
      <c r="M40" s="20">
        <v>1391.8</v>
      </c>
      <c r="N40" s="18" t="s">
        <v>328</v>
      </c>
      <c r="O40" s="18">
        <v>0</v>
      </c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21"/>
      <c r="AM40" s="21"/>
      <c r="AN40" s="21" t="s">
        <v>211</v>
      </c>
      <c r="AO40" s="21" t="s">
        <v>341</v>
      </c>
      <c r="AP40" s="21"/>
      <c r="AQ40" s="21" t="s">
        <v>342</v>
      </c>
      <c r="AR40" s="1"/>
      <c r="AS40" s="1"/>
      <c r="AT40" s="21" t="s">
        <v>255</v>
      </c>
      <c r="AU40" s="21" t="s">
        <v>344</v>
      </c>
      <c r="AV40" s="21" t="s">
        <v>345</v>
      </c>
      <c r="AW40" s="21" t="s">
        <v>343</v>
      </c>
      <c r="AX40" s="1">
        <v>40637</v>
      </c>
      <c r="AY40" s="1">
        <v>43234</v>
      </c>
      <c r="AZ40" s="21" t="s">
        <v>257</v>
      </c>
      <c r="BA40" s="21" t="s">
        <v>341</v>
      </c>
      <c r="BB40" s="21"/>
      <c r="BC40" s="21" t="s">
        <v>342</v>
      </c>
      <c r="BD40" s="1"/>
      <c r="BE40" s="1"/>
      <c r="BF40" s="21" t="s">
        <v>237</v>
      </c>
      <c r="BG40" s="21" t="s">
        <v>344</v>
      </c>
      <c r="BH40" s="21" t="s">
        <v>345</v>
      </c>
      <c r="BI40" s="21" t="s">
        <v>342</v>
      </c>
      <c r="BJ40" s="1">
        <v>40637</v>
      </c>
      <c r="BK40" s="1">
        <v>43234</v>
      </c>
      <c r="BL40" s="21" t="s">
        <v>258</v>
      </c>
      <c r="BM40" s="21" t="s">
        <v>344</v>
      </c>
      <c r="BN40" s="21" t="s">
        <v>363</v>
      </c>
      <c r="BO40" s="21" t="s">
        <v>342</v>
      </c>
      <c r="BP40" s="1"/>
      <c r="BQ40" s="1"/>
      <c r="BR40" s="21" t="s">
        <v>258</v>
      </c>
      <c r="BS40" s="21" t="s">
        <v>341</v>
      </c>
      <c r="BT40" s="21"/>
      <c r="BU40" s="21" t="s">
        <v>342</v>
      </c>
      <c r="BV40" s="1"/>
      <c r="BW40" s="1"/>
      <c r="BX40" s="21" t="s">
        <v>256</v>
      </c>
      <c r="BY40" s="21" t="s">
        <v>344</v>
      </c>
      <c r="BZ40" s="21" t="s">
        <v>345</v>
      </c>
      <c r="CA40" s="21" t="s">
        <v>346</v>
      </c>
      <c r="CB40" s="1"/>
      <c r="CC40" s="1"/>
      <c r="CD40" s="21" t="s">
        <v>256</v>
      </c>
      <c r="CE40" s="21" t="s">
        <v>341</v>
      </c>
      <c r="CF40" s="21"/>
      <c r="CG40" s="21" t="s">
        <v>346</v>
      </c>
      <c r="CH40" s="1"/>
      <c r="CI40" s="1"/>
      <c r="CJ40" s="21" t="s">
        <v>256</v>
      </c>
      <c r="CK40" s="21" t="s">
        <v>341</v>
      </c>
      <c r="CL40" s="21"/>
      <c r="CM40" s="21" t="s">
        <v>346</v>
      </c>
      <c r="CN40" s="1"/>
      <c r="CO40" s="1"/>
      <c r="CP40" s="21" t="s">
        <v>256</v>
      </c>
      <c r="CQ40" s="21" t="s">
        <v>341</v>
      </c>
      <c r="CR40" s="21"/>
      <c r="CS40" s="21" t="s">
        <v>346</v>
      </c>
      <c r="CT40" s="1"/>
      <c r="CU40" s="1"/>
      <c r="CV40" s="21" t="s">
        <v>256</v>
      </c>
      <c r="CW40" s="21" t="s">
        <v>341</v>
      </c>
      <c r="CX40" s="21"/>
      <c r="CY40" s="21" t="s">
        <v>346</v>
      </c>
      <c r="CZ40" s="1"/>
      <c r="DA40" s="1"/>
      <c r="DB40" s="21" t="s">
        <v>256</v>
      </c>
      <c r="DC40" s="21" t="s">
        <v>341</v>
      </c>
      <c r="DD40" s="21"/>
      <c r="DE40" s="21" t="s">
        <v>346</v>
      </c>
      <c r="DF40" s="1"/>
      <c r="DG40" s="1"/>
      <c r="DH40" s="21" t="s">
        <v>256</v>
      </c>
      <c r="DI40" s="21" t="s">
        <v>341</v>
      </c>
      <c r="DJ40" s="21"/>
      <c r="DK40" s="21" t="s">
        <v>346</v>
      </c>
      <c r="DL40" s="1"/>
      <c r="DM40" s="1"/>
      <c r="DN40" s="21" t="s">
        <v>256</v>
      </c>
      <c r="DO40" s="21" t="s">
        <v>341</v>
      </c>
      <c r="DP40" s="21"/>
      <c r="DQ40" s="21" t="s">
        <v>346</v>
      </c>
      <c r="DR40" s="1"/>
      <c r="DS40" s="1"/>
      <c r="DT40" s="21" t="s">
        <v>347</v>
      </c>
      <c r="DU40" s="21">
        <v>1</v>
      </c>
      <c r="DV40" s="21" t="s">
        <v>347</v>
      </c>
      <c r="DW40" s="21" t="s">
        <v>348</v>
      </c>
      <c r="DX40" s="21" t="s">
        <v>347</v>
      </c>
      <c r="DY40" s="21" t="s">
        <v>347</v>
      </c>
      <c r="DZ40" s="9">
        <v>0</v>
      </c>
      <c r="EA40" s="21" t="s">
        <v>347</v>
      </c>
      <c r="EB40" s="21" t="s">
        <v>366</v>
      </c>
      <c r="EC40" s="21" t="s">
        <v>328</v>
      </c>
      <c r="ED40" s="21" t="s">
        <v>350</v>
      </c>
      <c r="EE40" s="21"/>
      <c r="EF40" s="21"/>
      <c r="EG40" s="21"/>
      <c r="EH40" s="22">
        <f>IF(C40=[1]Лист1!$C39,1,0)</f>
        <v>1</v>
      </c>
    </row>
    <row r="41" spans="1:138" ht="15" customHeight="1" x14ac:dyDescent="0.25">
      <c r="A41" s="27">
        <v>39</v>
      </c>
      <c r="B41" s="28" t="s">
        <v>462</v>
      </c>
      <c r="C41" s="41" t="s">
        <v>510</v>
      </c>
      <c r="D41" s="18" t="s">
        <v>335</v>
      </c>
      <c r="E41" s="19" t="s">
        <v>351</v>
      </c>
      <c r="F41" s="18" t="s">
        <v>354</v>
      </c>
      <c r="G41" s="19" t="s">
        <v>338</v>
      </c>
      <c r="H41" s="18"/>
      <c r="I41" s="18" t="s">
        <v>339</v>
      </c>
      <c r="J41" s="18" t="s">
        <v>340</v>
      </c>
      <c r="K41" s="18"/>
      <c r="L41" s="18"/>
      <c r="M41" s="20">
        <v>693.8</v>
      </c>
      <c r="N41" s="18" t="s">
        <v>328</v>
      </c>
      <c r="O41" s="18">
        <v>0</v>
      </c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21"/>
      <c r="AM41" s="21"/>
      <c r="AN41" s="21" t="s">
        <v>211</v>
      </c>
      <c r="AO41" s="21" t="s">
        <v>341</v>
      </c>
      <c r="AP41" s="21"/>
      <c r="AQ41" s="21" t="s">
        <v>342</v>
      </c>
      <c r="AR41" s="1"/>
      <c r="AS41" s="1"/>
      <c r="AT41" s="21" t="s">
        <v>255</v>
      </c>
      <c r="AU41" s="21" t="s">
        <v>352</v>
      </c>
      <c r="AV41" s="21"/>
      <c r="AW41" s="21" t="s">
        <v>343</v>
      </c>
      <c r="AX41" s="1"/>
      <c r="AY41" s="1"/>
      <c r="AZ41" s="21" t="s">
        <v>257</v>
      </c>
      <c r="BA41" s="21" t="s">
        <v>341</v>
      </c>
      <c r="BB41" s="21"/>
      <c r="BC41" s="21" t="s">
        <v>342</v>
      </c>
      <c r="BD41" s="1"/>
      <c r="BE41" s="1"/>
      <c r="BF41" s="21" t="s">
        <v>237</v>
      </c>
      <c r="BG41" s="21" t="s">
        <v>352</v>
      </c>
      <c r="BH41" s="21"/>
      <c r="BI41" s="21" t="s">
        <v>342</v>
      </c>
      <c r="BJ41" s="1"/>
      <c r="BK41" s="1"/>
      <c r="BL41" s="21" t="s">
        <v>258</v>
      </c>
      <c r="BM41" s="21" t="s">
        <v>344</v>
      </c>
      <c r="BN41" s="21" t="s">
        <v>363</v>
      </c>
      <c r="BO41" s="21" t="s">
        <v>342</v>
      </c>
      <c r="BP41" s="1">
        <v>41508</v>
      </c>
      <c r="BQ41" s="1">
        <v>42889</v>
      </c>
      <c r="BR41" s="21" t="s">
        <v>258</v>
      </c>
      <c r="BS41" s="21" t="s">
        <v>341</v>
      </c>
      <c r="BT41" s="21"/>
      <c r="BU41" s="21" t="s">
        <v>342</v>
      </c>
      <c r="BV41" s="1"/>
      <c r="BW41" s="1"/>
      <c r="BX41" s="21" t="s">
        <v>256</v>
      </c>
      <c r="BY41" s="21" t="s">
        <v>344</v>
      </c>
      <c r="BZ41" s="21" t="s">
        <v>345</v>
      </c>
      <c r="CA41" s="21" t="s">
        <v>346</v>
      </c>
      <c r="CB41" s="1">
        <v>41383</v>
      </c>
      <c r="CC41" s="1">
        <v>47227</v>
      </c>
      <c r="CD41" s="21" t="s">
        <v>256</v>
      </c>
      <c r="CE41" s="21" t="s">
        <v>341</v>
      </c>
      <c r="CF41" s="21"/>
      <c r="CG41" s="21" t="s">
        <v>346</v>
      </c>
      <c r="CH41" s="1"/>
      <c r="CI41" s="1"/>
      <c r="CJ41" s="21" t="s">
        <v>256</v>
      </c>
      <c r="CK41" s="21" t="s">
        <v>341</v>
      </c>
      <c r="CL41" s="21"/>
      <c r="CM41" s="21" t="s">
        <v>346</v>
      </c>
      <c r="CN41" s="1"/>
      <c r="CO41" s="1"/>
      <c r="CP41" s="21" t="s">
        <v>256</v>
      </c>
      <c r="CQ41" s="21" t="s">
        <v>341</v>
      </c>
      <c r="CR41" s="21"/>
      <c r="CS41" s="21" t="s">
        <v>346</v>
      </c>
      <c r="CT41" s="1"/>
      <c r="CU41" s="1"/>
      <c r="CV41" s="21" t="s">
        <v>256</v>
      </c>
      <c r="CW41" s="21" t="s">
        <v>341</v>
      </c>
      <c r="CX41" s="21"/>
      <c r="CY41" s="21" t="s">
        <v>346</v>
      </c>
      <c r="CZ41" s="1"/>
      <c r="DA41" s="1"/>
      <c r="DB41" s="21" t="s">
        <v>256</v>
      </c>
      <c r="DC41" s="21" t="s">
        <v>341</v>
      </c>
      <c r="DD41" s="21"/>
      <c r="DE41" s="21" t="s">
        <v>346</v>
      </c>
      <c r="DF41" s="1"/>
      <c r="DG41" s="1"/>
      <c r="DH41" s="21" t="s">
        <v>256</v>
      </c>
      <c r="DI41" s="21" t="s">
        <v>341</v>
      </c>
      <c r="DJ41" s="21"/>
      <c r="DK41" s="21" t="s">
        <v>346</v>
      </c>
      <c r="DL41" s="1"/>
      <c r="DM41" s="1"/>
      <c r="DN41" s="21" t="s">
        <v>256</v>
      </c>
      <c r="DO41" s="21" t="s">
        <v>341</v>
      </c>
      <c r="DP41" s="21"/>
      <c r="DQ41" s="21" t="s">
        <v>346</v>
      </c>
      <c r="DR41" s="1"/>
      <c r="DS41" s="1"/>
      <c r="DT41" s="21" t="s">
        <v>347</v>
      </c>
      <c r="DU41" s="21">
        <v>1</v>
      </c>
      <c r="DV41" s="21" t="s">
        <v>347</v>
      </c>
      <c r="DW41" s="21" t="s">
        <v>348</v>
      </c>
      <c r="DX41" s="21" t="s">
        <v>347</v>
      </c>
      <c r="DY41" s="21" t="s">
        <v>347</v>
      </c>
      <c r="DZ41" s="9">
        <v>0</v>
      </c>
      <c r="EA41" s="21" t="s">
        <v>347</v>
      </c>
      <c r="EB41" s="21" t="s">
        <v>366</v>
      </c>
      <c r="EC41" s="21" t="s">
        <v>328</v>
      </c>
      <c r="ED41" s="21" t="s">
        <v>350</v>
      </c>
      <c r="EE41" s="21"/>
      <c r="EF41" s="21"/>
      <c r="EG41" s="21"/>
      <c r="EH41" s="22">
        <f>IF(C41=[1]Лист1!$C40,1,0)</f>
        <v>1</v>
      </c>
    </row>
    <row r="42" spans="1:138" ht="15" customHeight="1" x14ac:dyDescent="0.25">
      <c r="A42" s="27">
        <v>40</v>
      </c>
      <c r="B42" s="28" t="s">
        <v>464</v>
      </c>
      <c r="C42" s="41" t="s">
        <v>512</v>
      </c>
      <c r="D42" s="18" t="s">
        <v>335</v>
      </c>
      <c r="E42" s="19" t="s">
        <v>351</v>
      </c>
      <c r="F42" s="18" t="s">
        <v>354</v>
      </c>
      <c r="G42" s="19" t="s">
        <v>338</v>
      </c>
      <c r="H42" s="18"/>
      <c r="I42" s="18" t="s">
        <v>355</v>
      </c>
      <c r="J42" s="18" t="s">
        <v>365</v>
      </c>
      <c r="K42" s="18"/>
      <c r="L42" s="18"/>
      <c r="M42" s="20">
        <v>641.70000000000005</v>
      </c>
      <c r="N42" s="18" t="s">
        <v>357</v>
      </c>
      <c r="O42" s="18">
        <v>1</v>
      </c>
      <c r="P42" s="18">
        <v>1</v>
      </c>
      <c r="Q42" s="18" t="s">
        <v>358</v>
      </c>
      <c r="R42" s="18">
        <v>1993</v>
      </c>
      <c r="S42" s="18">
        <v>1</v>
      </c>
      <c r="T42" s="18" t="s">
        <v>401</v>
      </c>
      <c r="U42" s="18">
        <v>1993</v>
      </c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21"/>
      <c r="AM42" s="21"/>
      <c r="AN42" s="21" t="s">
        <v>211</v>
      </c>
      <c r="AO42" s="21" t="s">
        <v>341</v>
      </c>
      <c r="AP42" s="21"/>
      <c r="AQ42" s="21" t="s">
        <v>342</v>
      </c>
      <c r="AR42" s="1"/>
      <c r="AS42" s="1"/>
      <c r="AT42" s="21" t="s">
        <v>255</v>
      </c>
      <c r="AU42" s="21" t="s">
        <v>352</v>
      </c>
      <c r="AV42" s="21"/>
      <c r="AW42" s="21" t="s">
        <v>343</v>
      </c>
      <c r="AX42" s="1"/>
      <c r="AY42" s="1"/>
      <c r="AZ42" s="21" t="s">
        <v>257</v>
      </c>
      <c r="BA42" s="21" t="s">
        <v>341</v>
      </c>
      <c r="BB42" s="21"/>
      <c r="BC42" s="21" t="s">
        <v>342</v>
      </c>
      <c r="BD42" s="1"/>
      <c r="BE42" s="1"/>
      <c r="BF42" s="21" t="s">
        <v>237</v>
      </c>
      <c r="BG42" s="21" t="s">
        <v>352</v>
      </c>
      <c r="BH42" s="21"/>
      <c r="BI42" s="21" t="s">
        <v>342</v>
      </c>
      <c r="BJ42" s="1"/>
      <c r="BK42" s="1"/>
      <c r="BL42" s="21" t="s">
        <v>258</v>
      </c>
      <c r="BM42" s="21" t="s">
        <v>344</v>
      </c>
      <c r="BN42" s="21" t="s">
        <v>363</v>
      </c>
      <c r="BO42" s="21" t="s">
        <v>342</v>
      </c>
      <c r="BP42" s="1">
        <v>41932</v>
      </c>
      <c r="BQ42" s="1">
        <v>43302</v>
      </c>
      <c r="BR42" s="21" t="s">
        <v>258</v>
      </c>
      <c r="BS42" s="21" t="s">
        <v>341</v>
      </c>
      <c r="BT42" s="21"/>
      <c r="BU42" s="21" t="s">
        <v>342</v>
      </c>
      <c r="BV42" s="1"/>
      <c r="BW42" s="1"/>
      <c r="BX42" s="21" t="s">
        <v>256</v>
      </c>
      <c r="BY42" s="21" t="s">
        <v>344</v>
      </c>
      <c r="BZ42" s="21" t="s">
        <v>345</v>
      </c>
      <c r="CA42" s="21" t="s">
        <v>346</v>
      </c>
      <c r="CB42" s="1">
        <v>41382</v>
      </c>
      <c r="CC42" s="1">
        <v>47226</v>
      </c>
      <c r="CD42" s="21" t="s">
        <v>256</v>
      </c>
      <c r="CE42" s="21" t="s">
        <v>341</v>
      </c>
      <c r="CF42" s="21"/>
      <c r="CG42" s="21" t="s">
        <v>346</v>
      </c>
      <c r="CH42" s="1"/>
      <c r="CI42" s="1"/>
      <c r="CJ42" s="21" t="s">
        <v>256</v>
      </c>
      <c r="CK42" s="21" t="s">
        <v>341</v>
      </c>
      <c r="CL42" s="21"/>
      <c r="CM42" s="21" t="s">
        <v>346</v>
      </c>
      <c r="CN42" s="1"/>
      <c r="CO42" s="1"/>
      <c r="CP42" s="21" t="s">
        <v>256</v>
      </c>
      <c r="CQ42" s="21" t="s">
        <v>341</v>
      </c>
      <c r="CR42" s="21"/>
      <c r="CS42" s="21" t="s">
        <v>346</v>
      </c>
      <c r="CT42" s="1"/>
      <c r="CU42" s="1"/>
      <c r="CV42" s="21" t="s">
        <v>256</v>
      </c>
      <c r="CW42" s="21" t="s">
        <v>341</v>
      </c>
      <c r="CX42" s="21"/>
      <c r="CY42" s="21" t="s">
        <v>346</v>
      </c>
      <c r="CZ42" s="1"/>
      <c r="DA42" s="1"/>
      <c r="DB42" s="21" t="s">
        <v>256</v>
      </c>
      <c r="DC42" s="21" t="s">
        <v>341</v>
      </c>
      <c r="DD42" s="21"/>
      <c r="DE42" s="21" t="s">
        <v>346</v>
      </c>
      <c r="DF42" s="1"/>
      <c r="DG42" s="1"/>
      <c r="DH42" s="21" t="s">
        <v>256</v>
      </c>
      <c r="DI42" s="21" t="s">
        <v>341</v>
      </c>
      <c r="DJ42" s="21"/>
      <c r="DK42" s="21" t="s">
        <v>346</v>
      </c>
      <c r="DL42" s="1"/>
      <c r="DM42" s="1"/>
      <c r="DN42" s="21" t="s">
        <v>256</v>
      </c>
      <c r="DO42" s="21" t="s">
        <v>341</v>
      </c>
      <c r="DP42" s="21"/>
      <c r="DQ42" s="21" t="s">
        <v>346</v>
      </c>
      <c r="DR42" s="1"/>
      <c r="DS42" s="1"/>
      <c r="DT42" s="21" t="s">
        <v>347</v>
      </c>
      <c r="DU42" s="21">
        <v>1</v>
      </c>
      <c r="DV42" s="21" t="s">
        <v>347</v>
      </c>
      <c r="DW42" s="21" t="s">
        <v>348</v>
      </c>
      <c r="DX42" s="21" t="s">
        <v>347</v>
      </c>
      <c r="DY42" s="21" t="s">
        <v>347</v>
      </c>
      <c r="DZ42" s="9">
        <v>0</v>
      </c>
      <c r="EA42" s="21" t="s">
        <v>328</v>
      </c>
      <c r="EB42" s="21" t="s">
        <v>366</v>
      </c>
      <c r="EC42" s="21" t="s">
        <v>328</v>
      </c>
      <c r="ED42" s="21" t="s">
        <v>360</v>
      </c>
      <c r="EE42" s="21"/>
      <c r="EF42" s="21"/>
      <c r="EG42" s="21"/>
      <c r="EH42" s="22">
        <f>IF(C42=[1]Лист1!$C41,1,0)</f>
        <v>1</v>
      </c>
    </row>
    <row r="43" spans="1:138" ht="15" customHeight="1" x14ac:dyDescent="0.25">
      <c r="A43" s="27">
        <v>41</v>
      </c>
      <c r="B43" s="28" t="s">
        <v>707</v>
      </c>
      <c r="C43" s="41" t="s">
        <v>708</v>
      </c>
      <c r="D43" s="18" t="s">
        <v>335</v>
      </c>
      <c r="E43" s="19" t="s">
        <v>351</v>
      </c>
      <c r="F43" s="18" t="s">
        <v>337</v>
      </c>
      <c r="G43" s="19" t="s">
        <v>338</v>
      </c>
      <c r="H43" s="18"/>
      <c r="I43" s="18" t="s">
        <v>355</v>
      </c>
      <c r="J43" s="18" t="s">
        <v>365</v>
      </c>
      <c r="K43" s="18"/>
      <c r="L43" s="18"/>
      <c r="M43" s="20">
        <v>1561.2</v>
      </c>
      <c r="N43" s="18" t="s">
        <v>357</v>
      </c>
      <c r="O43" s="18">
        <v>10</v>
      </c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21"/>
      <c r="AM43" s="21"/>
      <c r="AN43" s="21" t="s">
        <v>211</v>
      </c>
      <c r="AO43" s="21" t="s">
        <v>341</v>
      </c>
      <c r="AP43" s="21"/>
      <c r="AQ43" s="21" t="s">
        <v>342</v>
      </c>
      <c r="AR43" s="1"/>
      <c r="AS43" s="1"/>
      <c r="AT43" s="21" t="s">
        <v>255</v>
      </c>
      <c r="AU43" s="21" t="s">
        <v>352</v>
      </c>
      <c r="AV43" s="21"/>
      <c r="AW43" s="21" t="s">
        <v>343</v>
      </c>
      <c r="AX43" s="1"/>
      <c r="AY43" s="1"/>
      <c r="AZ43" s="21" t="s">
        <v>257</v>
      </c>
      <c r="BA43" s="21" t="s">
        <v>341</v>
      </c>
      <c r="BB43" s="21"/>
      <c r="BC43" s="21" t="s">
        <v>342</v>
      </c>
      <c r="BD43" s="1"/>
      <c r="BE43" s="1"/>
      <c r="BF43" s="21" t="s">
        <v>237</v>
      </c>
      <c r="BG43" s="21" t="s">
        <v>352</v>
      </c>
      <c r="BH43" s="21"/>
      <c r="BI43" s="21" t="s">
        <v>342</v>
      </c>
      <c r="BJ43" s="1"/>
      <c r="BK43" s="1"/>
      <c r="BL43" s="21" t="s">
        <v>258</v>
      </c>
      <c r="BM43" s="21" t="s">
        <v>344</v>
      </c>
      <c r="BN43" s="21" t="s">
        <v>363</v>
      </c>
      <c r="BO43" s="21" t="s">
        <v>342</v>
      </c>
      <c r="BP43" s="1"/>
      <c r="BQ43" s="1"/>
      <c r="BR43" s="21" t="s">
        <v>258</v>
      </c>
      <c r="BS43" s="21" t="s">
        <v>341</v>
      </c>
      <c r="BT43" s="21"/>
      <c r="BU43" s="21" t="s">
        <v>342</v>
      </c>
      <c r="BV43" s="1"/>
      <c r="BW43" s="1"/>
      <c r="BX43" s="21" t="s">
        <v>256</v>
      </c>
      <c r="BY43" s="21" t="s">
        <v>344</v>
      </c>
      <c r="BZ43" s="21" t="s">
        <v>345</v>
      </c>
      <c r="CA43" s="21" t="s">
        <v>346</v>
      </c>
      <c r="CB43" s="1">
        <v>41442</v>
      </c>
      <c r="CC43" s="1">
        <v>47286</v>
      </c>
      <c r="CD43" s="21" t="s">
        <v>256</v>
      </c>
      <c r="CE43" s="21" t="s">
        <v>341</v>
      </c>
      <c r="CF43" s="21"/>
      <c r="CG43" s="21" t="s">
        <v>346</v>
      </c>
      <c r="CH43" s="1"/>
      <c r="CI43" s="1"/>
      <c r="CJ43" s="21" t="s">
        <v>256</v>
      </c>
      <c r="CK43" s="21" t="s">
        <v>341</v>
      </c>
      <c r="CL43" s="21"/>
      <c r="CM43" s="21" t="s">
        <v>346</v>
      </c>
      <c r="CN43" s="1"/>
      <c r="CO43" s="1"/>
      <c r="CP43" s="21" t="s">
        <v>256</v>
      </c>
      <c r="CQ43" s="21" t="s">
        <v>341</v>
      </c>
      <c r="CR43" s="21"/>
      <c r="CS43" s="21" t="s">
        <v>346</v>
      </c>
      <c r="CT43" s="1"/>
      <c r="CU43" s="1"/>
      <c r="CV43" s="21" t="s">
        <v>256</v>
      </c>
      <c r="CW43" s="21" t="s">
        <v>341</v>
      </c>
      <c r="CX43" s="21"/>
      <c r="CY43" s="21" t="s">
        <v>346</v>
      </c>
      <c r="CZ43" s="1"/>
      <c r="DA43" s="1"/>
      <c r="DB43" s="21" t="s">
        <v>256</v>
      </c>
      <c r="DC43" s="21" t="s">
        <v>341</v>
      </c>
      <c r="DD43" s="21"/>
      <c r="DE43" s="21" t="s">
        <v>346</v>
      </c>
      <c r="DF43" s="1"/>
      <c r="DG43" s="1"/>
      <c r="DH43" s="21" t="s">
        <v>256</v>
      </c>
      <c r="DI43" s="21" t="s">
        <v>341</v>
      </c>
      <c r="DJ43" s="21"/>
      <c r="DK43" s="21" t="s">
        <v>346</v>
      </c>
      <c r="DL43" s="1"/>
      <c r="DM43" s="1"/>
      <c r="DN43" s="21" t="s">
        <v>256</v>
      </c>
      <c r="DO43" s="21" t="s">
        <v>341</v>
      </c>
      <c r="DP43" s="21"/>
      <c r="DQ43" s="21" t="s">
        <v>346</v>
      </c>
      <c r="DR43" s="1"/>
      <c r="DS43" s="1"/>
      <c r="DT43" s="21" t="s">
        <v>347</v>
      </c>
      <c r="DU43" s="21">
        <v>1</v>
      </c>
      <c r="DV43" s="21" t="s">
        <v>347</v>
      </c>
      <c r="DW43" s="21" t="s">
        <v>348</v>
      </c>
      <c r="DX43" s="21" t="s">
        <v>347</v>
      </c>
      <c r="DY43" s="21" t="s">
        <v>347</v>
      </c>
      <c r="DZ43" s="9">
        <v>0</v>
      </c>
      <c r="EA43" s="21" t="s">
        <v>347</v>
      </c>
      <c r="EB43" s="21" t="s">
        <v>366</v>
      </c>
      <c r="EC43" s="21" t="s">
        <v>328</v>
      </c>
      <c r="ED43" s="21" t="s">
        <v>350</v>
      </c>
      <c r="EE43" s="21"/>
      <c r="EF43" s="21"/>
      <c r="EG43" s="21"/>
      <c r="EH43" s="22">
        <f>IF(C43=[1]Лист1!$C42,1,0)</f>
        <v>1</v>
      </c>
    </row>
    <row r="44" spans="1:138" ht="15" customHeight="1" x14ac:dyDescent="0.25">
      <c r="A44" s="27">
        <v>42</v>
      </c>
      <c r="B44" s="28" t="s">
        <v>466</v>
      </c>
      <c r="C44" s="41" t="s">
        <v>513</v>
      </c>
      <c r="D44" s="18" t="s">
        <v>335</v>
      </c>
      <c r="E44" s="19" t="s">
        <v>351</v>
      </c>
      <c r="F44" s="18" t="s">
        <v>354</v>
      </c>
      <c r="G44" s="19" t="s">
        <v>338</v>
      </c>
      <c r="H44" s="18"/>
      <c r="I44" s="18" t="s">
        <v>355</v>
      </c>
      <c r="J44" s="18" t="s">
        <v>356</v>
      </c>
      <c r="K44" s="18"/>
      <c r="L44" s="18"/>
      <c r="M44" s="20">
        <v>1965</v>
      </c>
      <c r="N44" s="18" t="s">
        <v>357</v>
      </c>
      <c r="O44" s="18">
        <v>8</v>
      </c>
      <c r="P44" s="18">
        <v>1</v>
      </c>
      <c r="Q44" s="18" t="s">
        <v>358</v>
      </c>
      <c r="R44" s="18">
        <v>1986</v>
      </c>
      <c r="S44" s="18">
        <v>2</v>
      </c>
      <c r="T44" s="18" t="s">
        <v>358</v>
      </c>
      <c r="U44" s="18">
        <v>1986</v>
      </c>
      <c r="V44" s="18">
        <v>3</v>
      </c>
      <c r="W44" s="18" t="s">
        <v>358</v>
      </c>
      <c r="X44" s="18">
        <v>1986</v>
      </c>
      <c r="Y44" s="18">
        <v>4</v>
      </c>
      <c r="Z44" s="18" t="s">
        <v>358</v>
      </c>
      <c r="AA44" s="18">
        <v>1986</v>
      </c>
      <c r="AB44" s="18">
        <v>5</v>
      </c>
      <c r="AC44" s="18" t="s">
        <v>358</v>
      </c>
      <c r="AD44" s="18">
        <v>1986</v>
      </c>
      <c r="AE44" s="18">
        <v>6</v>
      </c>
      <c r="AF44" s="18" t="s">
        <v>358</v>
      </c>
      <c r="AG44" s="18">
        <v>1986</v>
      </c>
      <c r="AH44" s="18">
        <v>7</v>
      </c>
      <c r="AI44" s="18" t="s">
        <v>358</v>
      </c>
      <c r="AJ44" s="18">
        <v>1986</v>
      </c>
      <c r="AK44" s="18">
        <v>8</v>
      </c>
      <c r="AL44" s="21" t="s">
        <v>358</v>
      </c>
      <c r="AM44" s="21">
        <v>1986</v>
      </c>
      <c r="AN44" s="21" t="s">
        <v>211</v>
      </c>
      <c r="AO44" s="21" t="s">
        <v>341</v>
      </c>
      <c r="AP44" s="21"/>
      <c r="AQ44" s="21" t="s">
        <v>342</v>
      </c>
      <c r="AR44" s="1"/>
      <c r="AS44" s="1"/>
      <c r="AT44" s="21" t="s">
        <v>255</v>
      </c>
      <c r="AU44" s="21" t="s">
        <v>344</v>
      </c>
      <c r="AV44" s="21" t="s">
        <v>363</v>
      </c>
      <c r="AW44" s="21" t="s">
        <v>343</v>
      </c>
      <c r="AX44" s="1">
        <v>41499</v>
      </c>
      <c r="AY44" s="1">
        <v>42828</v>
      </c>
      <c r="AZ44" s="21" t="s">
        <v>257</v>
      </c>
      <c r="BA44" s="21" t="s">
        <v>341</v>
      </c>
      <c r="BB44" s="21"/>
      <c r="BC44" s="21" t="s">
        <v>342</v>
      </c>
      <c r="BD44" s="1"/>
      <c r="BE44" s="1"/>
      <c r="BF44" s="21" t="s">
        <v>237</v>
      </c>
      <c r="BG44" s="21" t="s">
        <v>344</v>
      </c>
      <c r="BH44" s="21" t="s">
        <v>363</v>
      </c>
      <c r="BI44" s="21" t="s">
        <v>342</v>
      </c>
      <c r="BJ44" s="1">
        <v>41499</v>
      </c>
      <c r="BK44" s="1">
        <v>42828</v>
      </c>
      <c r="BL44" s="21" t="s">
        <v>258</v>
      </c>
      <c r="BM44" s="21" t="s">
        <v>344</v>
      </c>
      <c r="BN44" s="21" t="s">
        <v>363</v>
      </c>
      <c r="BO44" s="21" t="s">
        <v>342</v>
      </c>
      <c r="BP44" s="1"/>
      <c r="BQ44" s="1"/>
      <c r="BR44" s="21" t="s">
        <v>258</v>
      </c>
      <c r="BS44" s="21" t="s">
        <v>341</v>
      </c>
      <c r="BT44" s="21"/>
      <c r="BU44" s="21" t="s">
        <v>342</v>
      </c>
      <c r="BV44" s="1"/>
      <c r="BW44" s="1"/>
      <c r="BX44" s="21" t="s">
        <v>256</v>
      </c>
      <c r="BY44" s="21" t="s">
        <v>344</v>
      </c>
      <c r="BZ44" s="21" t="s">
        <v>345</v>
      </c>
      <c r="CA44" s="21" t="s">
        <v>346</v>
      </c>
      <c r="CB44" s="1">
        <v>41394</v>
      </c>
      <c r="CC44" s="1">
        <v>47238</v>
      </c>
      <c r="CD44" s="21" t="s">
        <v>256</v>
      </c>
      <c r="CE44" s="21" t="s">
        <v>341</v>
      </c>
      <c r="CF44" s="21"/>
      <c r="CG44" s="21" t="s">
        <v>346</v>
      </c>
      <c r="CH44" s="1"/>
      <c r="CI44" s="1"/>
      <c r="CJ44" s="21" t="s">
        <v>256</v>
      </c>
      <c r="CK44" s="21" t="s">
        <v>341</v>
      </c>
      <c r="CL44" s="21"/>
      <c r="CM44" s="21" t="s">
        <v>346</v>
      </c>
      <c r="CN44" s="1"/>
      <c r="CO44" s="1"/>
      <c r="CP44" s="21" t="s">
        <v>256</v>
      </c>
      <c r="CQ44" s="21" t="s">
        <v>341</v>
      </c>
      <c r="CR44" s="21"/>
      <c r="CS44" s="21" t="s">
        <v>346</v>
      </c>
      <c r="CT44" s="1"/>
      <c r="CU44" s="1"/>
      <c r="CV44" s="21" t="s">
        <v>256</v>
      </c>
      <c r="CW44" s="21" t="s">
        <v>341</v>
      </c>
      <c r="CX44" s="21"/>
      <c r="CY44" s="21" t="s">
        <v>346</v>
      </c>
      <c r="CZ44" s="1"/>
      <c r="DA44" s="1"/>
      <c r="DB44" s="21" t="s">
        <v>256</v>
      </c>
      <c r="DC44" s="21" t="s">
        <v>341</v>
      </c>
      <c r="DD44" s="21"/>
      <c r="DE44" s="21" t="s">
        <v>346</v>
      </c>
      <c r="DF44" s="1"/>
      <c r="DG44" s="1"/>
      <c r="DH44" s="21" t="s">
        <v>256</v>
      </c>
      <c r="DI44" s="21" t="s">
        <v>341</v>
      </c>
      <c r="DJ44" s="21"/>
      <c r="DK44" s="21" t="s">
        <v>346</v>
      </c>
      <c r="DL44" s="1"/>
      <c r="DM44" s="1"/>
      <c r="DN44" s="21" t="s">
        <v>256</v>
      </c>
      <c r="DO44" s="21" t="s">
        <v>341</v>
      </c>
      <c r="DP44" s="21"/>
      <c r="DQ44" s="21" t="s">
        <v>346</v>
      </c>
      <c r="DR44" s="1"/>
      <c r="DS44" s="1"/>
      <c r="DT44" s="21" t="s">
        <v>347</v>
      </c>
      <c r="DU44" s="21">
        <v>1</v>
      </c>
      <c r="DV44" s="21" t="s">
        <v>347</v>
      </c>
      <c r="DW44" s="21" t="s">
        <v>348</v>
      </c>
      <c r="DX44" s="21" t="s">
        <v>347</v>
      </c>
      <c r="DY44" s="21" t="s">
        <v>347</v>
      </c>
      <c r="DZ44" s="9">
        <v>0</v>
      </c>
      <c r="EA44" s="21" t="s">
        <v>347</v>
      </c>
      <c r="EB44" s="21" t="s">
        <v>366</v>
      </c>
      <c r="EC44" s="21" t="s">
        <v>328</v>
      </c>
      <c r="ED44" s="21" t="s">
        <v>360</v>
      </c>
      <c r="EE44" s="21"/>
      <c r="EF44" s="21"/>
      <c r="EG44" s="21"/>
      <c r="EH44" s="22">
        <f>IF(C44=[1]Лист1!$C43,1,0)</f>
        <v>1</v>
      </c>
    </row>
    <row r="45" spans="1:138" ht="15" customHeight="1" x14ac:dyDescent="0.25">
      <c r="A45" s="27">
        <v>43</v>
      </c>
      <c r="B45" s="28" t="s">
        <v>468</v>
      </c>
      <c r="C45" s="41" t="s">
        <v>514</v>
      </c>
      <c r="D45" s="18" t="s">
        <v>335</v>
      </c>
      <c r="E45" s="19" t="s">
        <v>351</v>
      </c>
      <c r="F45" s="18" t="s">
        <v>354</v>
      </c>
      <c r="G45" s="19" t="s">
        <v>338</v>
      </c>
      <c r="H45" s="18"/>
      <c r="I45" s="18" t="s">
        <v>339</v>
      </c>
      <c r="J45" s="18" t="s">
        <v>340</v>
      </c>
      <c r="K45" s="18"/>
      <c r="L45" s="18"/>
      <c r="M45" s="20">
        <v>1183</v>
      </c>
      <c r="N45" s="18" t="s">
        <v>328</v>
      </c>
      <c r="O45" s="18">
        <v>0</v>
      </c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21"/>
      <c r="AM45" s="21"/>
      <c r="AN45" s="21" t="s">
        <v>211</v>
      </c>
      <c r="AO45" s="21" t="s">
        <v>341</v>
      </c>
      <c r="AP45" s="21"/>
      <c r="AQ45" s="21" t="s">
        <v>342</v>
      </c>
      <c r="AR45" s="1"/>
      <c r="AS45" s="1"/>
      <c r="AT45" s="21" t="s">
        <v>255</v>
      </c>
      <c r="AU45" s="21" t="s">
        <v>352</v>
      </c>
      <c r="AV45" s="21"/>
      <c r="AW45" s="21" t="s">
        <v>343</v>
      </c>
      <c r="AX45" s="1"/>
      <c r="AY45" s="1"/>
      <c r="AZ45" s="21" t="s">
        <v>257</v>
      </c>
      <c r="BA45" s="21" t="s">
        <v>341</v>
      </c>
      <c r="BB45" s="21"/>
      <c r="BC45" s="21" t="s">
        <v>342</v>
      </c>
      <c r="BD45" s="1"/>
      <c r="BE45" s="1"/>
      <c r="BF45" s="21" t="s">
        <v>237</v>
      </c>
      <c r="BG45" s="21" t="s">
        <v>352</v>
      </c>
      <c r="BH45" s="21"/>
      <c r="BI45" s="21" t="s">
        <v>342</v>
      </c>
      <c r="BJ45" s="1"/>
      <c r="BK45" s="1"/>
      <c r="BL45" s="21" t="s">
        <v>258</v>
      </c>
      <c r="BM45" s="21" t="s">
        <v>344</v>
      </c>
      <c r="BN45" s="21" t="s">
        <v>363</v>
      </c>
      <c r="BO45" s="21" t="s">
        <v>342</v>
      </c>
      <c r="BP45" s="1">
        <v>41498</v>
      </c>
      <c r="BQ45" s="1">
        <v>42893</v>
      </c>
      <c r="BR45" s="21" t="s">
        <v>258</v>
      </c>
      <c r="BS45" s="21" t="s">
        <v>341</v>
      </c>
      <c r="BT45" s="21"/>
      <c r="BU45" s="21" t="s">
        <v>342</v>
      </c>
      <c r="BV45" s="1"/>
      <c r="BW45" s="1"/>
      <c r="BX45" s="21" t="s">
        <v>256</v>
      </c>
      <c r="BY45" s="21" t="s">
        <v>344</v>
      </c>
      <c r="BZ45" s="21" t="s">
        <v>345</v>
      </c>
      <c r="CA45" s="21" t="s">
        <v>346</v>
      </c>
      <c r="CB45" s="1">
        <v>41394</v>
      </c>
      <c r="CC45" s="1">
        <v>47238</v>
      </c>
      <c r="CD45" s="21" t="s">
        <v>256</v>
      </c>
      <c r="CE45" s="21" t="s">
        <v>341</v>
      </c>
      <c r="CF45" s="21"/>
      <c r="CG45" s="21" t="s">
        <v>346</v>
      </c>
      <c r="CH45" s="1"/>
      <c r="CI45" s="1"/>
      <c r="CJ45" s="21" t="s">
        <v>256</v>
      </c>
      <c r="CK45" s="21" t="s">
        <v>341</v>
      </c>
      <c r="CL45" s="21"/>
      <c r="CM45" s="21" t="s">
        <v>346</v>
      </c>
      <c r="CN45" s="1"/>
      <c r="CO45" s="1"/>
      <c r="CP45" s="21" t="s">
        <v>256</v>
      </c>
      <c r="CQ45" s="21" t="s">
        <v>341</v>
      </c>
      <c r="CR45" s="21"/>
      <c r="CS45" s="21" t="s">
        <v>346</v>
      </c>
      <c r="CT45" s="1"/>
      <c r="CU45" s="1"/>
      <c r="CV45" s="21" t="s">
        <v>256</v>
      </c>
      <c r="CW45" s="21" t="s">
        <v>341</v>
      </c>
      <c r="CX45" s="21"/>
      <c r="CY45" s="21" t="s">
        <v>346</v>
      </c>
      <c r="CZ45" s="1"/>
      <c r="DA45" s="1"/>
      <c r="DB45" s="21" t="s">
        <v>256</v>
      </c>
      <c r="DC45" s="21" t="s">
        <v>341</v>
      </c>
      <c r="DD45" s="21"/>
      <c r="DE45" s="21" t="s">
        <v>346</v>
      </c>
      <c r="DF45" s="1"/>
      <c r="DG45" s="1"/>
      <c r="DH45" s="21" t="s">
        <v>256</v>
      </c>
      <c r="DI45" s="21" t="s">
        <v>341</v>
      </c>
      <c r="DJ45" s="21"/>
      <c r="DK45" s="21" t="s">
        <v>346</v>
      </c>
      <c r="DL45" s="1"/>
      <c r="DM45" s="1"/>
      <c r="DN45" s="21" t="s">
        <v>256</v>
      </c>
      <c r="DO45" s="21" t="s">
        <v>341</v>
      </c>
      <c r="DP45" s="21"/>
      <c r="DQ45" s="21" t="s">
        <v>346</v>
      </c>
      <c r="DR45" s="1"/>
      <c r="DS45" s="1"/>
      <c r="DT45" s="21" t="s">
        <v>347</v>
      </c>
      <c r="DU45" s="21">
        <v>1</v>
      </c>
      <c r="DV45" s="21" t="s">
        <v>347</v>
      </c>
      <c r="DW45" s="21" t="s">
        <v>348</v>
      </c>
      <c r="DX45" s="21" t="s">
        <v>347</v>
      </c>
      <c r="DY45" s="21" t="s">
        <v>347</v>
      </c>
      <c r="DZ45" s="9">
        <v>0</v>
      </c>
      <c r="EA45" s="21" t="s">
        <v>347</v>
      </c>
      <c r="EB45" s="21" t="s">
        <v>366</v>
      </c>
      <c r="EC45" s="21" t="s">
        <v>328</v>
      </c>
      <c r="ED45" s="21" t="s">
        <v>350</v>
      </c>
      <c r="EE45" s="21"/>
      <c r="EF45" s="21"/>
      <c r="EG45" s="21"/>
      <c r="EH45" s="22">
        <f>IF(C45=[1]Лист1!$C44,1,0)</f>
        <v>1</v>
      </c>
    </row>
    <row r="46" spans="1:138" ht="15" customHeight="1" x14ac:dyDescent="0.25">
      <c r="A46" s="27">
        <v>44</v>
      </c>
      <c r="B46" s="28" t="s">
        <v>470</v>
      </c>
      <c r="C46" s="41" t="s">
        <v>515</v>
      </c>
      <c r="D46" s="18" t="s">
        <v>335</v>
      </c>
      <c r="E46" s="19" t="s">
        <v>351</v>
      </c>
      <c r="F46" s="18" t="s">
        <v>354</v>
      </c>
      <c r="G46" s="19" t="s">
        <v>338</v>
      </c>
      <c r="H46" s="18"/>
      <c r="I46" s="18" t="s">
        <v>339</v>
      </c>
      <c r="J46" s="18" t="s">
        <v>340</v>
      </c>
      <c r="K46" s="18"/>
      <c r="L46" s="18"/>
      <c r="M46" s="20">
        <v>1180.7</v>
      </c>
      <c r="N46" s="18" t="s">
        <v>328</v>
      </c>
      <c r="O46" s="18">
        <v>0</v>
      </c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21"/>
      <c r="AM46" s="21"/>
      <c r="AN46" s="21" t="s">
        <v>211</v>
      </c>
      <c r="AO46" s="21" t="s">
        <v>341</v>
      </c>
      <c r="AP46" s="21"/>
      <c r="AQ46" s="21" t="s">
        <v>342</v>
      </c>
      <c r="AR46" s="1"/>
      <c r="AS46" s="1"/>
      <c r="AT46" s="21" t="s">
        <v>255</v>
      </c>
      <c r="AU46" s="21" t="s">
        <v>352</v>
      </c>
      <c r="AV46" s="21"/>
      <c r="AW46" s="21" t="s">
        <v>343</v>
      </c>
      <c r="AX46" s="1"/>
      <c r="AY46" s="1"/>
      <c r="AZ46" s="21" t="s">
        <v>257</v>
      </c>
      <c r="BA46" s="21" t="s">
        <v>341</v>
      </c>
      <c r="BB46" s="21"/>
      <c r="BC46" s="21" t="s">
        <v>342</v>
      </c>
      <c r="BD46" s="1"/>
      <c r="BE46" s="1"/>
      <c r="BF46" s="21" t="s">
        <v>237</v>
      </c>
      <c r="BG46" s="21" t="s">
        <v>352</v>
      </c>
      <c r="BH46" s="21"/>
      <c r="BI46" s="21" t="s">
        <v>342</v>
      </c>
      <c r="BJ46" s="1"/>
      <c r="BK46" s="1"/>
      <c r="BL46" s="21" t="s">
        <v>258</v>
      </c>
      <c r="BM46" s="21" t="s">
        <v>344</v>
      </c>
      <c r="BN46" s="21" t="s">
        <v>363</v>
      </c>
      <c r="BO46" s="21" t="s">
        <v>342</v>
      </c>
      <c r="BP46" s="1">
        <v>41758</v>
      </c>
      <c r="BQ46" s="1">
        <v>43005</v>
      </c>
      <c r="BR46" s="21" t="s">
        <v>258</v>
      </c>
      <c r="BS46" s="21" t="s">
        <v>341</v>
      </c>
      <c r="BT46" s="21"/>
      <c r="BU46" s="21" t="s">
        <v>342</v>
      </c>
      <c r="BV46" s="1"/>
      <c r="BW46" s="1"/>
      <c r="BX46" s="21" t="s">
        <v>256</v>
      </c>
      <c r="BY46" s="21" t="s">
        <v>344</v>
      </c>
      <c r="BZ46" s="21" t="s">
        <v>345</v>
      </c>
      <c r="CA46" s="21" t="s">
        <v>346</v>
      </c>
      <c r="CB46" s="1"/>
      <c r="CC46" s="1"/>
      <c r="CD46" s="21" t="s">
        <v>256</v>
      </c>
      <c r="CE46" s="21" t="s">
        <v>341</v>
      </c>
      <c r="CF46" s="21"/>
      <c r="CG46" s="21" t="s">
        <v>346</v>
      </c>
      <c r="CH46" s="1"/>
      <c r="CI46" s="1"/>
      <c r="CJ46" s="21" t="s">
        <v>256</v>
      </c>
      <c r="CK46" s="21" t="s">
        <v>341</v>
      </c>
      <c r="CL46" s="21"/>
      <c r="CM46" s="21" t="s">
        <v>346</v>
      </c>
      <c r="CN46" s="1"/>
      <c r="CO46" s="1"/>
      <c r="CP46" s="21" t="s">
        <v>256</v>
      </c>
      <c r="CQ46" s="21" t="s">
        <v>341</v>
      </c>
      <c r="CR46" s="21"/>
      <c r="CS46" s="21" t="s">
        <v>346</v>
      </c>
      <c r="CT46" s="1"/>
      <c r="CU46" s="1"/>
      <c r="CV46" s="21" t="s">
        <v>256</v>
      </c>
      <c r="CW46" s="21" t="s">
        <v>341</v>
      </c>
      <c r="CX46" s="21"/>
      <c r="CY46" s="21" t="s">
        <v>346</v>
      </c>
      <c r="CZ46" s="1"/>
      <c r="DA46" s="1"/>
      <c r="DB46" s="21" t="s">
        <v>256</v>
      </c>
      <c r="DC46" s="21" t="s">
        <v>341</v>
      </c>
      <c r="DD46" s="21"/>
      <c r="DE46" s="21" t="s">
        <v>346</v>
      </c>
      <c r="DF46" s="1"/>
      <c r="DG46" s="1"/>
      <c r="DH46" s="21" t="s">
        <v>256</v>
      </c>
      <c r="DI46" s="21" t="s">
        <v>341</v>
      </c>
      <c r="DJ46" s="21"/>
      <c r="DK46" s="21" t="s">
        <v>346</v>
      </c>
      <c r="DL46" s="1"/>
      <c r="DM46" s="1"/>
      <c r="DN46" s="21" t="s">
        <v>256</v>
      </c>
      <c r="DO46" s="21" t="s">
        <v>341</v>
      </c>
      <c r="DP46" s="21"/>
      <c r="DQ46" s="21" t="s">
        <v>346</v>
      </c>
      <c r="DR46" s="1"/>
      <c r="DS46" s="1"/>
      <c r="DT46" s="21" t="s">
        <v>347</v>
      </c>
      <c r="DU46" s="21">
        <v>1</v>
      </c>
      <c r="DV46" s="21" t="s">
        <v>347</v>
      </c>
      <c r="DW46" s="21" t="s">
        <v>348</v>
      </c>
      <c r="DX46" s="21" t="s">
        <v>347</v>
      </c>
      <c r="DY46" s="21" t="s">
        <v>347</v>
      </c>
      <c r="DZ46" s="9">
        <v>0</v>
      </c>
      <c r="EA46" s="21" t="s">
        <v>347</v>
      </c>
      <c r="EB46" s="21" t="s">
        <v>366</v>
      </c>
      <c r="EC46" s="21" t="s">
        <v>328</v>
      </c>
      <c r="ED46" s="21" t="s">
        <v>350</v>
      </c>
      <c r="EE46" s="21"/>
      <c r="EF46" s="21"/>
      <c r="EG46" s="21"/>
      <c r="EH46" s="22">
        <f>IF(C46=[1]Лист1!$C45,1,0)</f>
        <v>1</v>
      </c>
    </row>
    <row r="47" spans="1:138" ht="15" customHeight="1" x14ac:dyDescent="0.25">
      <c r="A47" s="27">
        <v>45</v>
      </c>
      <c r="B47" s="28" t="s">
        <v>389</v>
      </c>
      <c r="C47" s="41" t="s">
        <v>516</v>
      </c>
      <c r="D47" s="18" t="s">
        <v>335</v>
      </c>
      <c r="E47" s="19" t="s">
        <v>351</v>
      </c>
      <c r="F47" s="18" t="s">
        <v>354</v>
      </c>
      <c r="G47" s="19" t="s">
        <v>338</v>
      </c>
      <c r="H47" s="18"/>
      <c r="I47" s="18" t="s">
        <v>339</v>
      </c>
      <c r="J47" s="18" t="s">
        <v>340</v>
      </c>
      <c r="K47" s="18"/>
      <c r="L47" s="18"/>
      <c r="M47" s="20">
        <v>741.1</v>
      </c>
      <c r="N47" s="18" t="s">
        <v>328</v>
      </c>
      <c r="O47" s="18">
        <v>0</v>
      </c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21"/>
      <c r="AM47" s="21"/>
      <c r="AN47" s="21" t="s">
        <v>211</v>
      </c>
      <c r="AO47" s="21" t="s">
        <v>341</v>
      </c>
      <c r="AP47" s="21"/>
      <c r="AQ47" s="21" t="s">
        <v>342</v>
      </c>
      <c r="AR47" s="1"/>
      <c r="AS47" s="1"/>
      <c r="AT47" s="21" t="s">
        <v>255</v>
      </c>
      <c r="AU47" s="21" t="s">
        <v>352</v>
      </c>
      <c r="AV47" s="21"/>
      <c r="AW47" s="21" t="s">
        <v>343</v>
      </c>
      <c r="AX47" s="1"/>
      <c r="AY47" s="1"/>
      <c r="AZ47" s="21" t="s">
        <v>257</v>
      </c>
      <c r="BA47" s="21" t="s">
        <v>341</v>
      </c>
      <c r="BB47" s="21"/>
      <c r="BC47" s="21" t="s">
        <v>342</v>
      </c>
      <c r="BD47" s="1"/>
      <c r="BE47" s="1"/>
      <c r="BF47" s="21" t="s">
        <v>237</v>
      </c>
      <c r="BG47" s="21" t="s">
        <v>352</v>
      </c>
      <c r="BH47" s="21"/>
      <c r="BI47" s="21" t="s">
        <v>342</v>
      </c>
      <c r="BJ47" s="1"/>
      <c r="BK47" s="1"/>
      <c r="BL47" s="21" t="s">
        <v>258</v>
      </c>
      <c r="BM47" s="21" t="s">
        <v>344</v>
      </c>
      <c r="BN47" s="21" t="s">
        <v>363</v>
      </c>
      <c r="BO47" s="21" t="s">
        <v>342</v>
      </c>
      <c r="BP47" s="1"/>
      <c r="BQ47" s="1"/>
      <c r="BR47" s="21" t="s">
        <v>258</v>
      </c>
      <c r="BS47" s="21" t="s">
        <v>341</v>
      </c>
      <c r="BT47" s="21"/>
      <c r="BU47" s="21" t="s">
        <v>342</v>
      </c>
      <c r="BV47" s="1"/>
      <c r="BW47" s="1"/>
      <c r="BX47" s="21" t="s">
        <v>256</v>
      </c>
      <c r="BY47" s="21" t="s">
        <v>344</v>
      </c>
      <c r="BZ47" s="21" t="s">
        <v>345</v>
      </c>
      <c r="CA47" s="21" t="s">
        <v>346</v>
      </c>
      <c r="CB47" s="1"/>
      <c r="CC47" s="1"/>
      <c r="CD47" s="21" t="s">
        <v>256</v>
      </c>
      <c r="CE47" s="21" t="s">
        <v>341</v>
      </c>
      <c r="CF47" s="21"/>
      <c r="CG47" s="21" t="s">
        <v>346</v>
      </c>
      <c r="CH47" s="1"/>
      <c r="CI47" s="1"/>
      <c r="CJ47" s="21" t="s">
        <v>256</v>
      </c>
      <c r="CK47" s="21" t="s">
        <v>341</v>
      </c>
      <c r="CL47" s="21"/>
      <c r="CM47" s="21" t="s">
        <v>346</v>
      </c>
      <c r="CN47" s="1"/>
      <c r="CO47" s="1"/>
      <c r="CP47" s="21" t="s">
        <v>256</v>
      </c>
      <c r="CQ47" s="21" t="s">
        <v>341</v>
      </c>
      <c r="CR47" s="21"/>
      <c r="CS47" s="21" t="s">
        <v>346</v>
      </c>
      <c r="CT47" s="1"/>
      <c r="CU47" s="1"/>
      <c r="CV47" s="21" t="s">
        <v>256</v>
      </c>
      <c r="CW47" s="21" t="s">
        <v>341</v>
      </c>
      <c r="CX47" s="21"/>
      <c r="CY47" s="21" t="s">
        <v>346</v>
      </c>
      <c r="CZ47" s="1"/>
      <c r="DA47" s="1"/>
      <c r="DB47" s="21" t="s">
        <v>256</v>
      </c>
      <c r="DC47" s="21" t="s">
        <v>341</v>
      </c>
      <c r="DD47" s="21"/>
      <c r="DE47" s="21" t="s">
        <v>346</v>
      </c>
      <c r="DF47" s="1"/>
      <c r="DG47" s="1"/>
      <c r="DH47" s="21" t="s">
        <v>256</v>
      </c>
      <c r="DI47" s="21" t="s">
        <v>341</v>
      </c>
      <c r="DJ47" s="21"/>
      <c r="DK47" s="21" t="s">
        <v>346</v>
      </c>
      <c r="DL47" s="1"/>
      <c r="DM47" s="1"/>
      <c r="DN47" s="21" t="s">
        <v>256</v>
      </c>
      <c r="DO47" s="21" t="s">
        <v>341</v>
      </c>
      <c r="DP47" s="21"/>
      <c r="DQ47" s="21" t="s">
        <v>346</v>
      </c>
      <c r="DR47" s="1"/>
      <c r="DS47" s="1"/>
      <c r="DT47" s="21" t="s">
        <v>347</v>
      </c>
      <c r="DU47" s="21">
        <v>1</v>
      </c>
      <c r="DV47" s="21" t="s">
        <v>347</v>
      </c>
      <c r="DW47" s="21" t="s">
        <v>348</v>
      </c>
      <c r="DX47" s="21" t="s">
        <v>347</v>
      </c>
      <c r="DY47" s="21" t="s">
        <v>347</v>
      </c>
      <c r="DZ47" s="9">
        <v>0</v>
      </c>
      <c r="EA47" s="21" t="s">
        <v>347</v>
      </c>
      <c r="EB47" s="21" t="s">
        <v>366</v>
      </c>
      <c r="EC47" s="21" t="s">
        <v>328</v>
      </c>
      <c r="ED47" s="21" t="s">
        <v>350</v>
      </c>
      <c r="EE47" s="21"/>
      <c r="EF47" s="21"/>
      <c r="EG47" s="21"/>
      <c r="EH47" s="22">
        <f>IF(C47=[1]Лист1!$C46,1,0)</f>
        <v>1</v>
      </c>
    </row>
    <row r="48" spans="1:138" ht="15" customHeight="1" x14ac:dyDescent="0.25">
      <c r="A48" s="27">
        <v>46</v>
      </c>
      <c r="B48" s="28" t="s">
        <v>390</v>
      </c>
      <c r="C48" s="41" t="s">
        <v>517</v>
      </c>
      <c r="D48" s="18" t="s">
        <v>335</v>
      </c>
      <c r="E48" s="19" t="s">
        <v>351</v>
      </c>
      <c r="F48" s="18" t="s">
        <v>354</v>
      </c>
      <c r="G48" s="19" t="s">
        <v>338</v>
      </c>
      <c r="H48" s="18"/>
      <c r="I48" s="18" t="s">
        <v>339</v>
      </c>
      <c r="J48" s="18" t="s">
        <v>340</v>
      </c>
      <c r="K48" s="18"/>
      <c r="L48" s="18"/>
      <c r="M48" s="20">
        <v>1078.4000000000001</v>
      </c>
      <c r="N48" s="18" t="s">
        <v>328</v>
      </c>
      <c r="O48" s="18">
        <v>0</v>
      </c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21"/>
      <c r="AM48" s="21"/>
      <c r="AN48" s="21" t="s">
        <v>211</v>
      </c>
      <c r="AO48" s="21" t="s">
        <v>341</v>
      </c>
      <c r="AP48" s="21"/>
      <c r="AQ48" s="21" t="s">
        <v>342</v>
      </c>
      <c r="AR48" s="1"/>
      <c r="AS48" s="1"/>
      <c r="AT48" s="21" t="s">
        <v>255</v>
      </c>
      <c r="AU48" s="21" t="s">
        <v>344</v>
      </c>
      <c r="AV48" s="21" t="s">
        <v>363</v>
      </c>
      <c r="AW48" s="21" t="s">
        <v>343</v>
      </c>
      <c r="AX48" s="1">
        <v>40799</v>
      </c>
      <c r="AY48" s="1">
        <v>43554</v>
      </c>
      <c r="AZ48" s="21" t="s">
        <v>257</v>
      </c>
      <c r="BA48" s="21" t="s">
        <v>341</v>
      </c>
      <c r="BB48" s="21"/>
      <c r="BC48" s="21" t="s">
        <v>342</v>
      </c>
      <c r="BD48" s="1"/>
      <c r="BE48" s="1"/>
      <c r="BF48" s="21" t="s">
        <v>237</v>
      </c>
      <c r="BG48" s="21" t="s">
        <v>344</v>
      </c>
      <c r="BH48" s="21" t="s">
        <v>363</v>
      </c>
      <c r="BI48" s="21" t="s">
        <v>342</v>
      </c>
      <c r="BJ48" s="1">
        <v>40799</v>
      </c>
      <c r="BK48" s="1">
        <v>43554</v>
      </c>
      <c r="BL48" s="21" t="s">
        <v>258</v>
      </c>
      <c r="BM48" s="21" t="s">
        <v>344</v>
      </c>
      <c r="BN48" s="21" t="s">
        <v>363</v>
      </c>
      <c r="BO48" s="21" t="s">
        <v>342</v>
      </c>
      <c r="BP48" s="1"/>
      <c r="BQ48" s="1"/>
      <c r="BR48" s="21" t="s">
        <v>258</v>
      </c>
      <c r="BS48" s="21" t="s">
        <v>341</v>
      </c>
      <c r="BT48" s="21"/>
      <c r="BU48" s="21" t="s">
        <v>342</v>
      </c>
      <c r="BV48" s="1"/>
      <c r="BW48" s="1"/>
      <c r="BX48" s="21" t="s">
        <v>256</v>
      </c>
      <c r="BY48" s="21" t="s">
        <v>344</v>
      </c>
      <c r="BZ48" s="21" t="s">
        <v>345</v>
      </c>
      <c r="CA48" s="21" t="s">
        <v>346</v>
      </c>
      <c r="CB48" s="1">
        <v>41999</v>
      </c>
      <c r="CC48" s="1">
        <v>44191</v>
      </c>
      <c r="CD48" s="21" t="s">
        <v>256</v>
      </c>
      <c r="CE48" s="21" t="s">
        <v>341</v>
      </c>
      <c r="CF48" s="21"/>
      <c r="CG48" s="21" t="s">
        <v>346</v>
      </c>
      <c r="CH48" s="1"/>
      <c r="CI48" s="1"/>
      <c r="CJ48" s="21" t="s">
        <v>256</v>
      </c>
      <c r="CK48" s="21" t="s">
        <v>341</v>
      </c>
      <c r="CL48" s="21"/>
      <c r="CM48" s="21" t="s">
        <v>346</v>
      </c>
      <c r="CN48" s="1"/>
      <c r="CO48" s="1"/>
      <c r="CP48" s="21" t="s">
        <v>256</v>
      </c>
      <c r="CQ48" s="21" t="s">
        <v>341</v>
      </c>
      <c r="CR48" s="21"/>
      <c r="CS48" s="21" t="s">
        <v>346</v>
      </c>
      <c r="CT48" s="1"/>
      <c r="CU48" s="1"/>
      <c r="CV48" s="21" t="s">
        <v>256</v>
      </c>
      <c r="CW48" s="21" t="s">
        <v>341</v>
      </c>
      <c r="CX48" s="21"/>
      <c r="CY48" s="21" t="s">
        <v>346</v>
      </c>
      <c r="CZ48" s="1"/>
      <c r="DA48" s="1"/>
      <c r="DB48" s="21" t="s">
        <v>256</v>
      </c>
      <c r="DC48" s="21" t="s">
        <v>341</v>
      </c>
      <c r="DD48" s="21"/>
      <c r="DE48" s="21" t="s">
        <v>346</v>
      </c>
      <c r="DF48" s="1"/>
      <c r="DG48" s="1"/>
      <c r="DH48" s="21" t="s">
        <v>256</v>
      </c>
      <c r="DI48" s="21" t="s">
        <v>341</v>
      </c>
      <c r="DJ48" s="21"/>
      <c r="DK48" s="21" t="s">
        <v>346</v>
      </c>
      <c r="DL48" s="1"/>
      <c r="DM48" s="1"/>
      <c r="DN48" s="21" t="s">
        <v>256</v>
      </c>
      <c r="DO48" s="21" t="s">
        <v>341</v>
      </c>
      <c r="DP48" s="21"/>
      <c r="DQ48" s="21" t="s">
        <v>346</v>
      </c>
      <c r="DR48" s="1"/>
      <c r="DS48" s="1"/>
      <c r="DT48" s="21" t="s">
        <v>347</v>
      </c>
      <c r="DU48" s="21">
        <v>1</v>
      </c>
      <c r="DV48" s="21" t="s">
        <v>347</v>
      </c>
      <c r="DW48" s="21" t="s">
        <v>348</v>
      </c>
      <c r="DX48" s="21" t="s">
        <v>347</v>
      </c>
      <c r="DY48" s="21" t="s">
        <v>347</v>
      </c>
      <c r="DZ48" s="9">
        <v>0</v>
      </c>
      <c r="EA48" s="21" t="s">
        <v>347</v>
      </c>
      <c r="EB48" s="21" t="s">
        <v>366</v>
      </c>
      <c r="EC48" s="21" t="s">
        <v>328</v>
      </c>
      <c r="ED48" s="21" t="s">
        <v>350</v>
      </c>
      <c r="EE48" s="21"/>
      <c r="EF48" s="21"/>
      <c r="EG48" s="21"/>
      <c r="EH48" s="22">
        <f>IF(C48=[1]Лист1!$C47,1,0)</f>
        <v>1</v>
      </c>
    </row>
    <row r="49" spans="1:138" ht="15" customHeight="1" x14ac:dyDescent="0.25">
      <c r="A49" s="27">
        <v>47</v>
      </c>
      <c r="B49" s="28" t="s">
        <v>472</v>
      </c>
      <c r="C49" s="41" t="s">
        <v>518</v>
      </c>
      <c r="D49" s="18" t="s">
        <v>335</v>
      </c>
      <c r="E49" s="19" t="s">
        <v>351</v>
      </c>
      <c r="F49" s="18" t="s">
        <v>354</v>
      </c>
      <c r="G49" s="19" t="s">
        <v>338</v>
      </c>
      <c r="H49" s="18"/>
      <c r="I49" s="18" t="s">
        <v>355</v>
      </c>
      <c r="J49" s="18" t="s">
        <v>356</v>
      </c>
      <c r="K49" s="18"/>
      <c r="L49" s="18"/>
      <c r="M49" s="20">
        <v>1485</v>
      </c>
      <c r="N49" s="18" t="s">
        <v>357</v>
      </c>
      <c r="O49" s="18">
        <v>6</v>
      </c>
      <c r="P49" s="18">
        <v>1</v>
      </c>
      <c r="Q49" s="18" t="s">
        <v>358</v>
      </c>
      <c r="R49" s="18">
        <v>1980</v>
      </c>
      <c r="S49" s="18">
        <v>2</v>
      </c>
      <c r="T49" s="18" t="s">
        <v>358</v>
      </c>
      <c r="U49" s="18">
        <v>1980</v>
      </c>
      <c r="V49" s="18">
        <v>3</v>
      </c>
      <c r="W49" s="18" t="s">
        <v>358</v>
      </c>
      <c r="X49" s="18">
        <v>1980</v>
      </c>
      <c r="Y49" s="18">
        <v>4</v>
      </c>
      <c r="Z49" s="18" t="s">
        <v>358</v>
      </c>
      <c r="AA49" s="18">
        <v>1980</v>
      </c>
      <c r="AB49" s="18">
        <v>5</v>
      </c>
      <c r="AC49" s="18" t="s">
        <v>358</v>
      </c>
      <c r="AD49" s="18">
        <v>1980</v>
      </c>
      <c r="AE49" s="18">
        <v>6</v>
      </c>
      <c r="AF49" s="18" t="s">
        <v>358</v>
      </c>
      <c r="AG49" s="18">
        <v>1980</v>
      </c>
      <c r="AH49" s="18"/>
      <c r="AI49" s="18"/>
      <c r="AJ49" s="18"/>
      <c r="AK49" s="18"/>
      <c r="AL49" s="21"/>
      <c r="AM49" s="21"/>
      <c r="AN49" s="21" t="s">
        <v>211</v>
      </c>
      <c r="AO49" s="21" t="s">
        <v>341</v>
      </c>
      <c r="AP49" s="21"/>
      <c r="AQ49" s="21" t="s">
        <v>342</v>
      </c>
      <c r="AR49" s="1"/>
      <c r="AS49" s="1"/>
      <c r="AT49" s="21" t="s">
        <v>255</v>
      </c>
      <c r="AU49" s="21" t="s">
        <v>352</v>
      </c>
      <c r="AV49" s="21"/>
      <c r="AW49" s="21" t="s">
        <v>343</v>
      </c>
      <c r="AX49" s="1"/>
      <c r="AY49" s="1"/>
      <c r="AZ49" s="21" t="s">
        <v>257</v>
      </c>
      <c r="BA49" s="21" t="s">
        <v>341</v>
      </c>
      <c r="BB49" s="21"/>
      <c r="BC49" s="21" t="s">
        <v>342</v>
      </c>
      <c r="BD49" s="1"/>
      <c r="BE49" s="1"/>
      <c r="BF49" s="21" t="s">
        <v>237</v>
      </c>
      <c r="BG49" s="21" t="s">
        <v>352</v>
      </c>
      <c r="BH49" s="21"/>
      <c r="BI49" s="21" t="s">
        <v>342</v>
      </c>
      <c r="BJ49" s="1"/>
      <c r="BK49" s="1"/>
      <c r="BL49" s="21" t="s">
        <v>258</v>
      </c>
      <c r="BM49" s="21" t="s">
        <v>344</v>
      </c>
      <c r="BN49" s="21" t="s">
        <v>363</v>
      </c>
      <c r="BO49" s="21" t="s">
        <v>342</v>
      </c>
      <c r="BP49" s="1"/>
      <c r="BQ49" s="1"/>
      <c r="BR49" s="21" t="s">
        <v>258</v>
      </c>
      <c r="BS49" s="21" t="s">
        <v>341</v>
      </c>
      <c r="BT49" s="21"/>
      <c r="BU49" s="21" t="s">
        <v>342</v>
      </c>
      <c r="BV49" s="1"/>
      <c r="BW49" s="1"/>
      <c r="BX49" s="21" t="s">
        <v>256</v>
      </c>
      <c r="BY49" s="21" t="s">
        <v>344</v>
      </c>
      <c r="BZ49" s="21" t="s">
        <v>345</v>
      </c>
      <c r="CA49" s="21" t="s">
        <v>346</v>
      </c>
      <c r="CB49" s="1">
        <v>41394</v>
      </c>
      <c r="CC49" s="1">
        <v>47238</v>
      </c>
      <c r="CD49" s="21" t="s">
        <v>256</v>
      </c>
      <c r="CE49" s="21" t="s">
        <v>341</v>
      </c>
      <c r="CF49" s="21"/>
      <c r="CG49" s="21" t="s">
        <v>346</v>
      </c>
      <c r="CH49" s="1"/>
      <c r="CI49" s="1"/>
      <c r="CJ49" s="21" t="s">
        <v>256</v>
      </c>
      <c r="CK49" s="21" t="s">
        <v>341</v>
      </c>
      <c r="CL49" s="21"/>
      <c r="CM49" s="21" t="s">
        <v>346</v>
      </c>
      <c r="CN49" s="1"/>
      <c r="CO49" s="1"/>
      <c r="CP49" s="21" t="s">
        <v>256</v>
      </c>
      <c r="CQ49" s="21" t="s">
        <v>341</v>
      </c>
      <c r="CR49" s="21"/>
      <c r="CS49" s="21" t="s">
        <v>346</v>
      </c>
      <c r="CT49" s="1"/>
      <c r="CU49" s="1"/>
      <c r="CV49" s="21" t="s">
        <v>256</v>
      </c>
      <c r="CW49" s="21" t="s">
        <v>341</v>
      </c>
      <c r="CX49" s="21"/>
      <c r="CY49" s="21" t="s">
        <v>346</v>
      </c>
      <c r="CZ49" s="1"/>
      <c r="DA49" s="1"/>
      <c r="DB49" s="21" t="s">
        <v>256</v>
      </c>
      <c r="DC49" s="21" t="s">
        <v>341</v>
      </c>
      <c r="DD49" s="21"/>
      <c r="DE49" s="21" t="s">
        <v>346</v>
      </c>
      <c r="DF49" s="1"/>
      <c r="DG49" s="1"/>
      <c r="DH49" s="21" t="s">
        <v>256</v>
      </c>
      <c r="DI49" s="21" t="s">
        <v>341</v>
      </c>
      <c r="DJ49" s="21"/>
      <c r="DK49" s="21" t="s">
        <v>346</v>
      </c>
      <c r="DL49" s="1"/>
      <c r="DM49" s="1"/>
      <c r="DN49" s="21" t="s">
        <v>256</v>
      </c>
      <c r="DO49" s="21" t="s">
        <v>341</v>
      </c>
      <c r="DP49" s="21"/>
      <c r="DQ49" s="21" t="s">
        <v>346</v>
      </c>
      <c r="DR49" s="1"/>
      <c r="DS49" s="1"/>
      <c r="DT49" s="21" t="s">
        <v>347</v>
      </c>
      <c r="DU49" s="21">
        <v>1</v>
      </c>
      <c r="DV49" s="21" t="s">
        <v>347</v>
      </c>
      <c r="DW49" s="21" t="s">
        <v>348</v>
      </c>
      <c r="DX49" s="21" t="s">
        <v>347</v>
      </c>
      <c r="DY49" s="21" t="s">
        <v>347</v>
      </c>
      <c r="DZ49" s="9">
        <v>0</v>
      </c>
      <c r="EA49" s="21" t="s">
        <v>347</v>
      </c>
      <c r="EB49" s="21" t="s">
        <v>366</v>
      </c>
      <c r="EC49" s="21" t="s">
        <v>328</v>
      </c>
      <c r="ED49" s="21" t="s">
        <v>360</v>
      </c>
      <c r="EE49" s="21"/>
      <c r="EF49" s="21"/>
      <c r="EG49" s="21"/>
      <c r="EH49" s="22">
        <f>IF(C49=[1]Лист1!$C48,1,0)</f>
        <v>1</v>
      </c>
    </row>
    <row r="50" spans="1:138" ht="15" customHeight="1" x14ac:dyDescent="0.25">
      <c r="A50" s="27">
        <v>48</v>
      </c>
      <c r="B50" s="28" t="s">
        <v>391</v>
      </c>
      <c r="C50" s="41" t="s">
        <v>519</v>
      </c>
      <c r="D50" s="18" t="s">
        <v>335</v>
      </c>
      <c r="E50" s="19" t="s">
        <v>351</v>
      </c>
      <c r="F50" s="18" t="s">
        <v>337</v>
      </c>
      <c r="G50" s="19" t="s">
        <v>338</v>
      </c>
      <c r="H50" s="18"/>
      <c r="I50" s="18" t="s">
        <v>355</v>
      </c>
      <c r="J50" s="18" t="s">
        <v>365</v>
      </c>
      <c r="K50" s="18"/>
      <c r="L50" s="18"/>
      <c r="M50" s="20">
        <v>597.05999999999995</v>
      </c>
      <c r="N50" s="18" t="s">
        <v>328</v>
      </c>
      <c r="O50" s="18">
        <v>0</v>
      </c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21"/>
      <c r="AM50" s="21"/>
      <c r="AN50" s="21" t="s">
        <v>211</v>
      </c>
      <c r="AO50" s="21" t="s">
        <v>341</v>
      </c>
      <c r="AP50" s="21"/>
      <c r="AQ50" s="21" t="s">
        <v>342</v>
      </c>
      <c r="AR50" s="1"/>
      <c r="AS50" s="1"/>
      <c r="AT50" s="21" t="s">
        <v>255</v>
      </c>
      <c r="AU50" s="21" t="s">
        <v>352</v>
      </c>
      <c r="AV50" s="21"/>
      <c r="AW50" s="21" t="s">
        <v>343</v>
      </c>
      <c r="AX50" s="1"/>
      <c r="AY50" s="1"/>
      <c r="AZ50" s="21" t="s">
        <v>257</v>
      </c>
      <c r="BA50" s="21" t="s">
        <v>341</v>
      </c>
      <c r="BB50" s="21"/>
      <c r="BC50" s="21" t="s">
        <v>342</v>
      </c>
      <c r="BD50" s="1"/>
      <c r="BE50" s="1"/>
      <c r="BF50" s="21" t="s">
        <v>237</v>
      </c>
      <c r="BG50" s="21" t="s">
        <v>352</v>
      </c>
      <c r="BH50" s="21"/>
      <c r="BI50" s="21" t="s">
        <v>342</v>
      </c>
      <c r="BJ50" s="1"/>
      <c r="BK50" s="1"/>
      <c r="BL50" s="21" t="s">
        <v>258</v>
      </c>
      <c r="BM50" s="21" t="s">
        <v>344</v>
      </c>
      <c r="BN50" s="21" t="s">
        <v>363</v>
      </c>
      <c r="BO50" s="21" t="s">
        <v>342</v>
      </c>
      <c r="BP50" s="1">
        <v>41932</v>
      </c>
      <c r="BQ50" s="1">
        <v>43158</v>
      </c>
      <c r="BR50" s="21" t="s">
        <v>258</v>
      </c>
      <c r="BS50" s="21" t="s">
        <v>341</v>
      </c>
      <c r="BT50" s="21"/>
      <c r="BU50" s="21" t="s">
        <v>342</v>
      </c>
      <c r="BV50" s="1"/>
      <c r="BW50" s="1"/>
      <c r="BX50" s="21" t="s">
        <v>256</v>
      </c>
      <c r="BY50" s="21" t="s">
        <v>344</v>
      </c>
      <c r="BZ50" s="21" t="s">
        <v>345</v>
      </c>
      <c r="CA50" s="21" t="s">
        <v>346</v>
      </c>
      <c r="CB50" s="1"/>
      <c r="CC50" s="1"/>
      <c r="CD50" s="21" t="s">
        <v>256</v>
      </c>
      <c r="CE50" s="21" t="s">
        <v>341</v>
      </c>
      <c r="CF50" s="21"/>
      <c r="CG50" s="21" t="s">
        <v>346</v>
      </c>
      <c r="CH50" s="1"/>
      <c r="CI50" s="1"/>
      <c r="CJ50" s="21" t="s">
        <v>256</v>
      </c>
      <c r="CK50" s="21" t="s">
        <v>341</v>
      </c>
      <c r="CL50" s="21"/>
      <c r="CM50" s="21" t="s">
        <v>346</v>
      </c>
      <c r="CN50" s="1"/>
      <c r="CO50" s="1"/>
      <c r="CP50" s="21" t="s">
        <v>256</v>
      </c>
      <c r="CQ50" s="21" t="s">
        <v>341</v>
      </c>
      <c r="CR50" s="21"/>
      <c r="CS50" s="21" t="s">
        <v>346</v>
      </c>
      <c r="CT50" s="1"/>
      <c r="CU50" s="1"/>
      <c r="CV50" s="21" t="s">
        <v>256</v>
      </c>
      <c r="CW50" s="21" t="s">
        <v>341</v>
      </c>
      <c r="CX50" s="21"/>
      <c r="CY50" s="21" t="s">
        <v>346</v>
      </c>
      <c r="CZ50" s="1"/>
      <c r="DA50" s="1"/>
      <c r="DB50" s="21" t="s">
        <v>256</v>
      </c>
      <c r="DC50" s="21" t="s">
        <v>341</v>
      </c>
      <c r="DD50" s="21"/>
      <c r="DE50" s="21" t="s">
        <v>346</v>
      </c>
      <c r="DF50" s="1"/>
      <c r="DG50" s="1"/>
      <c r="DH50" s="21" t="s">
        <v>256</v>
      </c>
      <c r="DI50" s="21" t="s">
        <v>341</v>
      </c>
      <c r="DJ50" s="21"/>
      <c r="DK50" s="21" t="s">
        <v>346</v>
      </c>
      <c r="DL50" s="1"/>
      <c r="DM50" s="1"/>
      <c r="DN50" s="21" t="s">
        <v>256</v>
      </c>
      <c r="DO50" s="21" t="s">
        <v>341</v>
      </c>
      <c r="DP50" s="21"/>
      <c r="DQ50" s="21" t="s">
        <v>346</v>
      </c>
      <c r="DR50" s="1"/>
      <c r="DS50" s="1"/>
      <c r="DT50" s="21" t="s">
        <v>347</v>
      </c>
      <c r="DU50" s="21">
        <v>1</v>
      </c>
      <c r="DV50" s="21" t="s">
        <v>347</v>
      </c>
      <c r="DW50" s="21" t="s">
        <v>348</v>
      </c>
      <c r="DX50" s="21" t="s">
        <v>347</v>
      </c>
      <c r="DY50" s="21" t="s">
        <v>347</v>
      </c>
      <c r="DZ50" s="9">
        <v>0</v>
      </c>
      <c r="EA50" s="21" t="s">
        <v>347</v>
      </c>
      <c r="EB50" s="21" t="s">
        <v>366</v>
      </c>
      <c r="EC50" s="21" t="s">
        <v>328</v>
      </c>
      <c r="ED50" s="21" t="s">
        <v>350</v>
      </c>
      <c r="EE50" s="21"/>
      <c r="EF50" s="21"/>
      <c r="EG50" s="21"/>
      <c r="EH50" s="22">
        <f>IF(C50=[1]Лист1!$C49,1,0)</f>
        <v>1</v>
      </c>
    </row>
    <row r="51" spans="1:138" ht="15" customHeight="1" x14ac:dyDescent="0.25">
      <c r="A51" s="27">
        <v>49</v>
      </c>
      <c r="B51" s="28" t="s">
        <v>474</v>
      </c>
      <c r="C51" s="41" t="s">
        <v>520</v>
      </c>
      <c r="D51" s="18" t="s">
        <v>335</v>
      </c>
      <c r="E51" s="19" t="s">
        <v>351</v>
      </c>
      <c r="F51" s="18" t="s">
        <v>354</v>
      </c>
      <c r="G51" s="19" t="s">
        <v>338</v>
      </c>
      <c r="H51" s="18"/>
      <c r="I51" s="18" t="s">
        <v>355</v>
      </c>
      <c r="J51" s="18" t="s">
        <v>356</v>
      </c>
      <c r="K51" s="18"/>
      <c r="L51" s="18"/>
      <c r="M51" s="20">
        <v>495</v>
      </c>
      <c r="N51" s="18" t="s">
        <v>357</v>
      </c>
      <c r="O51" s="18">
        <v>2</v>
      </c>
      <c r="P51" s="18">
        <v>1</v>
      </c>
      <c r="Q51" s="18" t="s">
        <v>358</v>
      </c>
      <c r="R51" s="18">
        <v>1981</v>
      </c>
      <c r="S51" s="18">
        <v>2</v>
      </c>
      <c r="T51" s="18" t="s">
        <v>358</v>
      </c>
      <c r="U51" s="18">
        <v>1981</v>
      </c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21"/>
      <c r="AM51" s="21"/>
      <c r="AN51" s="21" t="s">
        <v>211</v>
      </c>
      <c r="AO51" s="21" t="s">
        <v>341</v>
      </c>
      <c r="AP51" s="21"/>
      <c r="AQ51" s="21" t="s">
        <v>342</v>
      </c>
      <c r="AR51" s="1"/>
      <c r="AS51" s="1"/>
      <c r="AT51" s="21" t="s">
        <v>255</v>
      </c>
      <c r="AU51" s="21" t="s">
        <v>352</v>
      </c>
      <c r="AV51" s="21"/>
      <c r="AW51" s="21" t="s">
        <v>343</v>
      </c>
      <c r="AX51" s="1"/>
      <c r="AY51" s="1"/>
      <c r="AZ51" s="21" t="s">
        <v>257</v>
      </c>
      <c r="BA51" s="21" t="s">
        <v>341</v>
      </c>
      <c r="BB51" s="21"/>
      <c r="BC51" s="21" t="s">
        <v>342</v>
      </c>
      <c r="BD51" s="1"/>
      <c r="BE51" s="1"/>
      <c r="BF51" s="21" t="s">
        <v>237</v>
      </c>
      <c r="BG51" s="21" t="s">
        <v>352</v>
      </c>
      <c r="BH51" s="21"/>
      <c r="BI51" s="21" t="s">
        <v>342</v>
      </c>
      <c r="BJ51" s="1"/>
      <c r="BK51" s="1"/>
      <c r="BL51" s="21" t="s">
        <v>258</v>
      </c>
      <c r="BM51" s="21" t="s">
        <v>344</v>
      </c>
      <c r="BN51" s="21" t="s">
        <v>363</v>
      </c>
      <c r="BO51" s="21" t="s">
        <v>342</v>
      </c>
      <c r="BP51" s="1"/>
      <c r="BQ51" s="1"/>
      <c r="BR51" s="21" t="s">
        <v>258</v>
      </c>
      <c r="BS51" s="21" t="s">
        <v>341</v>
      </c>
      <c r="BT51" s="21"/>
      <c r="BU51" s="21" t="s">
        <v>342</v>
      </c>
      <c r="BV51" s="1"/>
      <c r="BW51" s="1"/>
      <c r="BX51" s="21" t="s">
        <v>256</v>
      </c>
      <c r="BY51" s="21" t="s">
        <v>344</v>
      </c>
      <c r="BZ51" s="21" t="s">
        <v>345</v>
      </c>
      <c r="CA51" s="21" t="s">
        <v>346</v>
      </c>
      <c r="CB51" s="1">
        <v>41609</v>
      </c>
      <c r="CC51" s="1">
        <v>47818</v>
      </c>
      <c r="CD51" s="21" t="s">
        <v>256</v>
      </c>
      <c r="CE51" s="21" t="s">
        <v>341</v>
      </c>
      <c r="CF51" s="21"/>
      <c r="CG51" s="21" t="s">
        <v>346</v>
      </c>
      <c r="CH51" s="1"/>
      <c r="CI51" s="1"/>
      <c r="CJ51" s="21" t="s">
        <v>256</v>
      </c>
      <c r="CK51" s="21" t="s">
        <v>341</v>
      </c>
      <c r="CL51" s="21"/>
      <c r="CM51" s="21" t="s">
        <v>346</v>
      </c>
      <c r="CN51" s="1"/>
      <c r="CO51" s="1"/>
      <c r="CP51" s="21" t="s">
        <v>256</v>
      </c>
      <c r="CQ51" s="21" t="s">
        <v>341</v>
      </c>
      <c r="CR51" s="21"/>
      <c r="CS51" s="21" t="s">
        <v>346</v>
      </c>
      <c r="CT51" s="1"/>
      <c r="CU51" s="1"/>
      <c r="CV51" s="21" t="s">
        <v>256</v>
      </c>
      <c r="CW51" s="21" t="s">
        <v>341</v>
      </c>
      <c r="CX51" s="21"/>
      <c r="CY51" s="21" t="s">
        <v>346</v>
      </c>
      <c r="CZ51" s="1"/>
      <c r="DA51" s="1"/>
      <c r="DB51" s="21" t="s">
        <v>256</v>
      </c>
      <c r="DC51" s="21" t="s">
        <v>341</v>
      </c>
      <c r="DD51" s="21"/>
      <c r="DE51" s="21" t="s">
        <v>346</v>
      </c>
      <c r="DF51" s="1"/>
      <c r="DG51" s="1"/>
      <c r="DH51" s="21" t="s">
        <v>256</v>
      </c>
      <c r="DI51" s="21" t="s">
        <v>341</v>
      </c>
      <c r="DJ51" s="21"/>
      <c r="DK51" s="21" t="s">
        <v>346</v>
      </c>
      <c r="DL51" s="1"/>
      <c r="DM51" s="1"/>
      <c r="DN51" s="21" t="s">
        <v>256</v>
      </c>
      <c r="DO51" s="21" t="s">
        <v>341</v>
      </c>
      <c r="DP51" s="21"/>
      <c r="DQ51" s="21" t="s">
        <v>346</v>
      </c>
      <c r="DR51" s="1"/>
      <c r="DS51" s="1"/>
      <c r="DT51" s="21" t="s">
        <v>347</v>
      </c>
      <c r="DU51" s="21">
        <v>1</v>
      </c>
      <c r="DV51" s="21" t="s">
        <v>347</v>
      </c>
      <c r="DW51" s="21" t="s">
        <v>348</v>
      </c>
      <c r="DX51" s="21" t="s">
        <v>347</v>
      </c>
      <c r="DY51" s="21" t="s">
        <v>347</v>
      </c>
      <c r="DZ51" s="9">
        <v>0</v>
      </c>
      <c r="EA51" s="21" t="s">
        <v>347</v>
      </c>
      <c r="EB51" s="21" t="s">
        <v>366</v>
      </c>
      <c r="EC51" s="21" t="s">
        <v>328</v>
      </c>
      <c r="ED51" s="21" t="s">
        <v>360</v>
      </c>
      <c r="EE51" s="21"/>
      <c r="EF51" s="21"/>
      <c r="EG51" s="21"/>
      <c r="EH51" s="22">
        <f>IF(C51=[1]Лист1!$C50,1,0)</f>
        <v>1</v>
      </c>
    </row>
    <row r="52" spans="1:138" ht="15" customHeight="1" x14ac:dyDescent="0.25">
      <c r="A52" s="27">
        <v>50</v>
      </c>
      <c r="B52" s="42" t="s">
        <v>755</v>
      </c>
      <c r="C52" s="43" t="s">
        <v>756</v>
      </c>
      <c r="D52" s="18" t="s">
        <v>335</v>
      </c>
      <c r="E52" s="19" t="s">
        <v>351</v>
      </c>
      <c r="F52" s="18" t="s">
        <v>337</v>
      </c>
      <c r="G52" s="19" t="s">
        <v>338</v>
      </c>
      <c r="H52" s="18"/>
      <c r="I52" s="18" t="s">
        <v>355</v>
      </c>
      <c r="J52" s="18" t="s">
        <v>365</v>
      </c>
      <c r="K52" s="18"/>
      <c r="L52" s="18"/>
      <c r="M52" s="20">
        <v>1571.1</v>
      </c>
      <c r="N52" s="18" t="s">
        <v>357</v>
      </c>
      <c r="O52" s="18">
        <v>2</v>
      </c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21"/>
      <c r="AM52" s="21"/>
      <c r="AN52" s="21" t="s">
        <v>211</v>
      </c>
      <c r="AO52" s="21" t="s">
        <v>341</v>
      </c>
      <c r="AP52" s="21"/>
      <c r="AQ52" s="21" t="s">
        <v>342</v>
      </c>
      <c r="AR52" s="1"/>
      <c r="AS52" s="1"/>
      <c r="AT52" s="21" t="s">
        <v>255</v>
      </c>
      <c r="AU52" s="21" t="s">
        <v>352</v>
      </c>
      <c r="AV52" s="21"/>
      <c r="AW52" s="21" t="s">
        <v>343</v>
      </c>
      <c r="AX52" s="1"/>
      <c r="AY52" s="1"/>
      <c r="AZ52" s="21" t="s">
        <v>257</v>
      </c>
      <c r="BA52" s="21" t="s">
        <v>341</v>
      </c>
      <c r="BB52" s="21"/>
      <c r="BC52" s="21" t="s">
        <v>342</v>
      </c>
      <c r="BD52" s="1"/>
      <c r="BE52" s="1"/>
      <c r="BF52" s="21" t="s">
        <v>237</v>
      </c>
      <c r="BG52" s="21" t="s">
        <v>352</v>
      </c>
      <c r="BH52" s="21"/>
      <c r="BI52" s="21" t="s">
        <v>342</v>
      </c>
      <c r="BJ52" s="1"/>
      <c r="BK52" s="1"/>
      <c r="BL52" s="21" t="s">
        <v>258</v>
      </c>
      <c r="BM52" s="21" t="s">
        <v>344</v>
      </c>
      <c r="BN52" s="21" t="s">
        <v>363</v>
      </c>
      <c r="BO52" s="21" t="s">
        <v>342</v>
      </c>
      <c r="BP52" s="1">
        <v>41925</v>
      </c>
      <c r="BQ52" s="1">
        <v>43172</v>
      </c>
      <c r="BR52" s="21" t="s">
        <v>258</v>
      </c>
      <c r="BS52" s="21" t="s">
        <v>341</v>
      </c>
      <c r="BT52" s="21"/>
      <c r="BU52" s="21" t="s">
        <v>342</v>
      </c>
      <c r="BV52" s="1"/>
      <c r="BW52" s="1"/>
      <c r="BX52" s="21" t="s">
        <v>256</v>
      </c>
      <c r="BY52" s="21" t="s">
        <v>344</v>
      </c>
      <c r="BZ52" s="21" t="s">
        <v>345</v>
      </c>
      <c r="CA52" s="21" t="s">
        <v>346</v>
      </c>
      <c r="CB52" s="1"/>
      <c r="CC52" s="1"/>
      <c r="CD52" s="21" t="s">
        <v>256</v>
      </c>
      <c r="CE52" s="21" t="s">
        <v>341</v>
      </c>
      <c r="CF52" s="21"/>
      <c r="CG52" s="21" t="s">
        <v>346</v>
      </c>
      <c r="CH52" s="1"/>
      <c r="CI52" s="1"/>
      <c r="CJ52" s="21" t="s">
        <v>256</v>
      </c>
      <c r="CK52" s="21" t="s">
        <v>341</v>
      </c>
      <c r="CL52" s="21"/>
      <c r="CM52" s="21" t="s">
        <v>346</v>
      </c>
      <c r="CN52" s="1"/>
      <c r="CO52" s="1"/>
      <c r="CP52" s="21" t="s">
        <v>256</v>
      </c>
      <c r="CQ52" s="21" t="s">
        <v>341</v>
      </c>
      <c r="CR52" s="21"/>
      <c r="CS52" s="21" t="s">
        <v>346</v>
      </c>
      <c r="CT52" s="1"/>
      <c r="CU52" s="1"/>
      <c r="CV52" s="21" t="s">
        <v>256</v>
      </c>
      <c r="CW52" s="21" t="s">
        <v>341</v>
      </c>
      <c r="CX52" s="21"/>
      <c r="CY52" s="21" t="s">
        <v>346</v>
      </c>
      <c r="CZ52" s="1"/>
      <c r="DA52" s="1"/>
      <c r="DB52" s="21" t="s">
        <v>256</v>
      </c>
      <c r="DC52" s="21" t="s">
        <v>341</v>
      </c>
      <c r="DD52" s="21"/>
      <c r="DE52" s="21" t="s">
        <v>346</v>
      </c>
      <c r="DF52" s="1"/>
      <c r="DG52" s="1"/>
      <c r="DH52" s="21" t="s">
        <v>256</v>
      </c>
      <c r="DI52" s="21" t="s">
        <v>341</v>
      </c>
      <c r="DJ52" s="21"/>
      <c r="DK52" s="21" t="s">
        <v>346</v>
      </c>
      <c r="DL52" s="1"/>
      <c r="DM52" s="1"/>
      <c r="DN52" s="21" t="s">
        <v>256</v>
      </c>
      <c r="DO52" s="21" t="s">
        <v>341</v>
      </c>
      <c r="DP52" s="21"/>
      <c r="DQ52" s="21" t="s">
        <v>346</v>
      </c>
      <c r="DR52" s="1"/>
      <c r="DS52" s="1"/>
      <c r="DT52" s="21" t="s">
        <v>347</v>
      </c>
      <c r="DU52" s="21">
        <v>1</v>
      </c>
      <c r="DV52" s="21" t="s">
        <v>347</v>
      </c>
      <c r="DW52" s="21" t="s">
        <v>348</v>
      </c>
      <c r="DX52" s="21" t="s">
        <v>347</v>
      </c>
      <c r="DY52" s="21" t="s">
        <v>347</v>
      </c>
      <c r="DZ52" s="9">
        <v>0</v>
      </c>
      <c r="EA52" s="21" t="s">
        <v>347</v>
      </c>
      <c r="EB52" s="21" t="s">
        <v>366</v>
      </c>
      <c r="EC52" s="21" t="s">
        <v>328</v>
      </c>
      <c r="ED52" s="21" t="s">
        <v>350</v>
      </c>
      <c r="EE52" s="21"/>
      <c r="EF52" s="21"/>
      <c r="EG52" s="21"/>
      <c r="EH52" s="22">
        <f>IF(C52=[1]Лист1!$C51,1,0)</f>
        <v>1</v>
      </c>
    </row>
    <row r="53" spans="1:138" ht="15" customHeight="1" x14ac:dyDescent="0.25">
      <c r="A53" s="27">
        <v>51</v>
      </c>
      <c r="B53" s="28" t="s">
        <v>476</v>
      </c>
      <c r="C53" s="41" t="s">
        <v>521</v>
      </c>
      <c r="D53" s="18" t="s">
        <v>335</v>
      </c>
      <c r="E53" s="19" t="s">
        <v>351</v>
      </c>
      <c r="F53" s="18" t="s">
        <v>337</v>
      </c>
      <c r="G53" s="19" t="s">
        <v>338</v>
      </c>
      <c r="H53" s="18"/>
      <c r="I53" s="18" t="s">
        <v>355</v>
      </c>
      <c r="J53" s="18" t="s">
        <v>365</v>
      </c>
      <c r="K53" s="18"/>
      <c r="L53" s="18"/>
      <c r="M53" s="20">
        <v>581.85</v>
      </c>
      <c r="N53" s="18" t="s">
        <v>328</v>
      </c>
      <c r="O53" s="18">
        <v>0</v>
      </c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21"/>
      <c r="AM53" s="21"/>
      <c r="AN53" s="21" t="s">
        <v>211</v>
      </c>
      <c r="AO53" s="21" t="s">
        <v>341</v>
      </c>
      <c r="AP53" s="21"/>
      <c r="AQ53" s="21" t="s">
        <v>342</v>
      </c>
      <c r="AR53" s="1"/>
      <c r="AS53" s="1"/>
      <c r="AT53" s="21" t="s">
        <v>255</v>
      </c>
      <c r="AU53" s="21" t="s">
        <v>352</v>
      </c>
      <c r="AV53" s="21"/>
      <c r="AW53" s="21" t="s">
        <v>343</v>
      </c>
      <c r="AX53" s="1"/>
      <c r="AY53" s="1"/>
      <c r="AZ53" s="21" t="s">
        <v>257</v>
      </c>
      <c r="BA53" s="21" t="s">
        <v>341</v>
      </c>
      <c r="BB53" s="21"/>
      <c r="BC53" s="21" t="s">
        <v>342</v>
      </c>
      <c r="BD53" s="1"/>
      <c r="BE53" s="1"/>
      <c r="BF53" s="21" t="s">
        <v>237</v>
      </c>
      <c r="BG53" s="21" t="s">
        <v>352</v>
      </c>
      <c r="BH53" s="21"/>
      <c r="BI53" s="21" t="s">
        <v>342</v>
      </c>
      <c r="BJ53" s="1"/>
      <c r="BK53" s="1"/>
      <c r="BL53" s="21" t="s">
        <v>258</v>
      </c>
      <c r="BM53" s="21" t="s">
        <v>344</v>
      </c>
      <c r="BN53" s="21" t="s">
        <v>363</v>
      </c>
      <c r="BO53" s="21" t="s">
        <v>342</v>
      </c>
      <c r="BP53" s="1">
        <v>41758</v>
      </c>
      <c r="BQ53" s="1">
        <v>43005</v>
      </c>
      <c r="BR53" s="21" t="s">
        <v>258</v>
      </c>
      <c r="BS53" s="21" t="s">
        <v>341</v>
      </c>
      <c r="BT53" s="21"/>
      <c r="BU53" s="21" t="s">
        <v>342</v>
      </c>
      <c r="BV53" s="1"/>
      <c r="BW53" s="1"/>
      <c r="BX53" s="21" t="s">
        <v>256</v>
      </c>
      <c r="BY53" s="21" t="s">
        <v>344</v>
      </c>
      <c r="BZ53" s="21" t="s">
        <v>345</v>
      </c>
      <c r="CA53" s="21" t="s">
        <v>346</v>
      </c>
      <c r="CB53" s="1">
        <v>41394</v>
      </c>
      <c r="CC53" s="1">
        <v>47238</v>
      </c>
      <c r="CD53" s="21" t="s">
        <v>256</v>
      </c>
      <c r="CE53" s="21" t="s">
        <v>341</v>
      </c>
      <c r="CF53" s="21"/>
      <c r="CG53" s="21" t="s">
        <v>346</v>
      </c>
      <c r="CH53" s="1"/>
      <c r="CI53" s="1"/>
      <c r="CJ53" s="21" t="s">
        <v>256</v>
      </c>
      <c r="CK53" s="21" t="s">
        <v>341</v>
      </c>
      <c r="CL53" s="21"/>
      <c r="CM53" s="21" t="s">
        <v>346</v>
      </c>
      <c r="CN53" s="1"/>
      <c r="CO53" s="1"/>
      <c r="CP53" s="21" t="s">
        <v>256</v>
      </c>
      <c r="CQ53" s="21" t="s">
        <v>341</v>
      </c>
      <c r="CR53" s="21"/>
      <c r="CS53" s="21" t="s">
        <v>346</v>
      </c>
      <c r="CT53" s="1"/>
      <c r="CU53" s="1"/>
      <c r="CV53" s="21" t="s">
        <v>256</v>
      </c>
      <c r="CW53" s="21" t="s">
        <v>341</v>
      </c>
      <c r="CX53" s="21"/>
      <c r="CY53" s="21" t="s">
        <v>346</v>
      </c>
      <c r="CZ53" s="1"/>
      <c r="DA53" s="1"/>
      <c r="DB53" s="21" t="s">
        <v>256</v>
      </c>
      <c r="DC53" s="21" t="s">
        <v>341</v>
      </c>
      <c r="DD53" s="21"/>
      <c r="DE53" s="21" t="s">
        <v>346</v>
      </c>
      <c r="DF53" s="1"/>
      <c r="DG53" s="1"/>
      <c r="DH53" s="21" t="s">
        <v>256</v>
      </c>
      <c r="DI53" s="21" t="s">
        <v>341</v>
      </c>
      <c r="DJ53" s="21"/>
      <c r="DK53" s="21" t="s">
        <v>346</v>
      </c>
      <c r="DL53" s="1"/>
      <c r="DM53" s="1"/>
      <c r="DN53" s="21" t="s">
        <v>256</v>
      </c>
      <c r="DO53" s="21" t="s">
        <v>341</v>
      </c>
      <c r="DP53" s="21"/>
      <c r="DQ53" s="21" t="s">
        <v>346</v>
      </c>
      <c r="DR53" s="1"/>
      <c r="DS53" s="1"/>
      <c r="DT53" s="21" t="s">
        <v>347</v>
      </c>
      <c r="DU53" s="21">
        <v>1</v>
      </c>
      <c r="DV53" s="21" t="s">
        <v>347</v>
      </c>
      <c r="DW53" s="21" t="s">
        <v>348</v>
      </c>
      <c r="DX53" s="21" t="s">
        <v>347</v>
      </c>
      <c r="DY53" s="21" t="s">
        <v>347</v>
      </c>
      <c r="DZ53" s="9">
        <v>0</v>
      </c>
      <c r="EA53" s="21" t="s">
        <v>347</v>
      </c>
      <c r="EB53" s="21" t="s">
        <v>366</v>
      </c>
      <c r="EC53" s="21" t="s">
        <v>328</v>
      </c>
      <c r="ED53" s="21" t="s">
        <v>360</v>
      </c>
      <c r="EE53" s="21"/>
      <c r="EF53" s="21"/>
      <c r="EG53" s="21"/>
      <c r="EH53" s="22">
        <f>IF(C53=[1]Лист1!$C52,1,0)</f>
        <v>1</v>
      </c>
    </row>
    <row r="54" spans="1:138" ht="15" customHeight="1" x14ac:dyDescent="0.25">
      <c r="A54" s="27">
        <v>52</v>
      </c>
      <c r="B54" s="42" t="s">
        <v>757</v>
      </c>
      <c r="C54" s="43" t="s">
        <v>758</v>
      </c>
      <c r="D54" s="18" t="s">
        <v>335</v>
      </c>
      <c r="E54" s="19" t="s">
        <v>351</v>
      </c>
      <c r="F54" s="18" t="s">
        <v>337</v>
      </c>
      <c r="G54" s="19" t="s">
        <v>338</v>
      </c>
      <c r="H54" s="18"/>
      <c r="I54" s="18" t="s">
        <v>355</v>
      </c>
      <c r="J54" s="18" t="s">
        <v>365</v>
      </c>
      <c r="K54" s="18"/>
      <c r="L54" s="18"/>
      <c r="M54" s="20">
        <v>1475</v>
      </c>
      <c r="N54" s="18" t="s">
        <v>357</v>
      </c>
      <c r="O54" s="18">
        <v>2</v>
      </c>
      <c r="P54" s="18">
        <v>1</v>
      </c>
      <c r="Q54" s="18" t="s">
        <v>358</v>
      </c>
      <c r="R54" s="18">
        <v>1988</v>
      </c>
      <c r="S54" s="18">
        <v>2</v>
      </c>
      <c r="T54" s="18" t="s">
        <v>358</v>
      </c>
      <c r="U54" s="18">
        <v>1988</v>
      </c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21"/>
      <c r="AM54" s="21"/>
      <c r="AN54" s="21" t="s">
        <v>211</v>
      </c>
      <c r="AO54" s="21" t="s">
        <v>341</v>
      </c>
      <c r="AP54" s="21"/>
      <c r="AQ54" s="21" t="s">
        <v>342</v>
      </c>
      <c r="AR54" s="1"/>
      <c r="AS54" s="1"/>
      <c r="AT54" s="21" t="s">
        <v>255</v>
      </c>
      <c r="AU54" s="21" t="s">
        <v>352</v>
      </c>
      <c r="AV54" s="21"/>
      <c r="AW54" s="21" t="s">
        <v>343</v>
      </c>
      <c r="AX54" s="1"/>
      <c r="AY54" s="1"/>
      <c r="AZ54" s="21" t="s">
        <v>257</v>
      </c>
      <c r="BA54" s="21" t="s">
        <v>341</v>
      </c>
      <c r="BB54" s="21"/>
      <c r="BC54" s="21" t="s">
        <v>342</v>
      </c>
      <c r="BD54" s="1"/>
      <c r="BE54" s="1"/>
      <c r="BF54" s="21" t="s">
        <v>237</v>
      </c>
      <c r="BG54" s="21" t="s">
        <v>352</v>
      </c>
      <c r="BH54" s="21"/>
      <c r="BI54" s="21" t="s">
        <v>342</v>
      </c>
      <c r="BJ54" s="1"/>
      <c r="BK54" s="1"/>
      <c r="BL54" s="21" t="s">
        <v>258</v>
      </c>
      <c r="BM54" s="21" t="s">
        <v>344</v>
      </c>
      <c r="BN54" s="21" t="s">
        <v>363</v>
      </c>
      <c r="BO54" s="21" t="s">
        <v>342</v>
      </c>
      <c r="BP54" s="1"/>
      <c r="BQ54" s="1"/>
      <c r="BR54" s="21" t="s">
        <v>258</v>
      </c>
      <c r="BS54" s="21" t="s">
        <v>341</v>
      </c>
      <c r="BT54" s="21"/>
      <c r="BU54" s="21" t="s">
        <v>342</v>
      </c>
      <c r="BV54" s="1"/>
      <c r="BW54" s="1"/>
      <c r="BX54" s="21" t="s">
        <v>256</v>
      </c>
      <c r="BY54" s="21" t="s">
        <v>344</v>
      </c>
      <c r="BZ54" s="21" t="s">
        <v>345</v>
      </c>
      <c r="CA54" s="21" t="s">
        <v>346</v>
      </c>
      <c r="CB54" s="1"/>
      <c r="CC54" s="1"/>
      <c r="CD54" s="21" t="s">
        <v>256</v>
      </c>
      <c r="CE54" s="21" t="s">
        <v>341</v>
      </c>
      <c r="CF54" s="21"/>
      <c r="CG54" s="21" t="s">
        <v>346</v>
      </c>
      <c r="CH54" s="1"/>
      <c r="CI54" s="1"/>
      <c r="CJ54" s="21" t="s">
        <v>256</v>
      </c>
      <c r="CK54" s="21" t="s">
        <v>341</v>
      </c>
      <c r="CL54" s="21"/>
      <c r="CM54" s="21" t="s">
        <v>346</v>
      </c>
      <c r="CN54" s="1"/>
      <c r="CO54" s="1"/>
      <c r="CP54" s="21" t="s">
        <v>256</v>
      </c>
      <c r="CQ54" s="21" t="s">
        <v>341</v>
      </c>
      <c r="CR54" s="21"/>
      <c r="CS54" s="21" t="s">
        <v>346</v>
      </c>
      <c r="CT54" s="1"/>
      <c r="CU54" s="1"/>
      <c r="CV54" s="21" t="s">
        <v>256</v>
      </c>
      <c r="CW54" s="21" t="s">
        <v>341</v>
      </c>
      <c r="CX54" s="21"/>
      <c r="CY54" s="21" t="s">
        <v>346</v>
      </c>
      <c r="CZ54" s="1"/>
      <c r="DA54" s="1"/>
      <c r="DB54" s="21" t="s">
        <v>256</v>
      </c>
      <c r="DC54" s="21" t="s">
        <v>341</v>
      </c>
      <c r="DD54" s="21"/>
      <c r="DE54" s="21" t="s">
        <v>346</v>
      </c>
      <c r="DF54" s="1"/>
      <c r="DG54" s="1"/>
      <c r="DH54" s="21" t="s">
        <v>256</v>
      </c>
      <c r="DI54" s="21" t="s">
        <v>341</v>
      </c>
      <c r="DJ54" s="21"/>
      <c r="DK54" s="21" t="s">
        <v>346</v>
      </c>
      <c r="DL54" s="1"/>
      <c r="DM54" s="1"/>
      <c r="DN54" s="21" t="s">
        <v>256</v>
      </c>
      <c r="DO54" s="21" t="s">
        <v>341</v>
      </c>
      <c r="DP54" s="21"/>
      <c r="DQ54" s="21" t="s">
        <v>346</v>
      </c>
      <c r="DR54" s="1"/>
      <c r="DS54" s="1"/>
      <c r="DT54" s="21" t="s">
        <v>347</v>
      </c>
      <c r="DU54" s="21">
        <v>1</v>
      </c>
      <c r="DV54" s="21" t="s">
        <v>347</v>
      </c>
      <c r="DW54" s="21" t="s">
        <v>348</v>
      </c>
      <c r="DX54" s="21" t="s">
        <v>347</v>
      </c>
      <c r="DY54" s="21" t="s">
        <v>347</v>
      </c>
      <c r="DZ54" s="9">
        <v>0</v>
      </c>
      <c r="EA54" s="21" t="s">
        <v>347</v>
      </c>
      <c r="EB54" s="21" t="s">
        <v>366</v>
      </c>
      <c r="EC54" s="21" t="s">
        <v>328</v>
      </c>
      <c r="ED54" s="21" t="s">
        <v>360</v>
      </c>
      <c r="EE54" s="21"/>
      <c r="EF54" s="21"/>
      <c r="EG54" s="21"/>
      <c r="EH54" s="22">
        <f>IF(C54=[1]Лист1!$C53,1,0)</f>
        <v>1</v>
      </c>
    </row>
    <row r="55" spans="1:138" ht="15" customHeight="1" x14ac:dyDescent="0.25">
      <c r="A55" s="27">
        <v>53</v>
      </c>
      <c r="B55" s="28" t="s">
        <v>478</v>
      </c>
      <c r="C55" s="41" t="s">
        <v>522</v>
      </c>
      <c r="D55" s="18" t="s">
        <v>335</v>
      </c>
      <c r="E55" s="19" t="s">
        <v>351</v>
      </c>
      <c r="F55" s="18" t="s">
        <v>354</v>
      </c>
      <c r="G55" s="19" t="s">
        <v>338</v>
      </c>
      <c r="H55" s="18"/>
      <c r="I55" s="18" t="s">
        <v>355</v>
      </c>
      <c r="J55" s="18" t="s">
        <v>365</v>
      </c>
      <c r="K55" s="18"/>
      <c r="L55" s="18"/>
      <c r="M55" s="20">
        <v>1054</v>
      </c>
      <c r="N55" s="18" t="s">
        <v>357</v>
      </c>
      <c r="O55" s="18">
        <v>4</v>
      </c>
      <c r="P55" s="18">
        <v>1</v>
      </c>
      <c r="Q55" s="18" t="s">
        <v>358</v>
      </c>
      <c r="R55" s="18">
        <v>1989</v>
      </c>
      <c r="S55" s="18">
        <v>2</v>
      </c>
      <c r="T55" s="18" t="s">
        <v>358</v>
      </c>
      <c r="U55" s="18">
        <v>1989</v>
      </c>
      <c r="V55" s="18">
        <v>3</v>
      </c>
      <c r="W55" s="18" t="s">
        <v>358</v>
      </c>
      <c r="X55" s="18">
        <v>1989</v>
      </c>
      <c r="Y55" s="18">
        <v>4</v>
      </c>
      <c r="Z55" s="18" t="s">
        <v>358</v>
      </c>
      <c r="AA55" s="18">
        <v>1989</v>
      </c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21"/>
      <c r="AM55" s="21"/>
      <c r="AN55" s="21" t="s">
        <v>211</v>
      </c>
      <c r="AO55" s="21" t="s">
        <v>341</v>
      </c>
      <c r="AP55" s="21"/>
      <c r="AQ55" s="21" t="s">
        <v>342</v>
      </c>
      <c r="AR55" s="1"/>
      <c r="AS55" s="1"/>
      <c r="AT55" s="21" t="s">
        <v>255</v>
      </c>
      <c r="AU55" s="21" t="s">
        <v>352</v>
      </c>
      <c r="AV55" s="21"/>
      <c r="AW55" s="21" t="s">
        <v>343</v>
      </c>
      <c r="AX55" s="1"/>
      <c r="AY55" s="1"/>
      <c r="AZ55" s="21" t="s">
        <v>257</v>
      </c>
      <c r="BA55" s="21" t="s">
        <v>341</v>
      </c>
      <c r="BB55" s="21"/>
      <c r="BC55" s="21" t="s">
        <v>342</v>
      </c>
      <c r="BD55" s="1"/>
      <c r="BE55" s="1"/>
      <c r="BF55" s="21" t="s">
        <v>237</v>
      </c>
      <c r="BG55" s="21" t="s">
        <v>352</v>
      </c>
      <c r="BH55" s="21"/>
      <c r="BI55" s="21" t="s">
        <v>342</v>
      </c>
      <c r="BJ55" s="1"/>
      <c r="BK55" s="1"/>
      <c r="BL55" s="21" t="s">
        <v>258</v>
      </c>
      <c r="BM55" s="21" t="s">
        <v>344</v>
      </c>
      <c r="BN55" s="21" t="s">
        <v>363</v>
      </c>
      <c r="BO55" s="21" t="s">
        <v>342</v>
      </c>
      <c r="BP55" s="1">
        <v>41932</v>
      </c>
      <c r="BQ55" s="1">
        <v>43302</v>
      </c>
      <c r="BR55" s="21" t="s">
        <v>258</v>
      </c>
      <c r="BS55" s="21" t="s">
        <v>341</v>
      </c>
      <c r="BT55" s="21"/>
      <c r="BU55" s="21" t="s">
        <v>342</v>
      </c>
      <c r="BV55" s="1"/>
      <c r="BW55" s="1"/>
      <c r="BX55" s="21" t="s">
        <v>256</v>
      </c>
      <c r="BY55" s="21" t="s">
        <v>344</v>
      </c>
      <c r="BZ55" s="21" t="s">
        <v>345</v>
      </c>
      <c r="CA55" s="21" t="s">
        <v>346</v>
      </c>
      <c r="CB55" s="1"/>
      <c r="CC55" s="1"/>
      <c r="CD55" s="21" t="s">
        <v>256</v>
      </c>
      <c r="CE55" s="21" t="s">
        <v>341</v>
      </c>
      <c r="CF55" s="21"/>
      <c r="CG55" s="21" t="s">
        <v>346</v>
      </c>
      <c r="CH55" s="1"/>
      <c r="CI55" s="1"/>
      <c r="CJ55" s="21" t="s">
        <v>256</v>
      </c>
      <c r="CK55" s="21" t="s">
        <v>341</v>
      </c>
      <c r="CL55" s="21"/>
      <c r="CM55" s="21" t="s">
        <v>346</v>
      </c>
      <c r="CN55" s="1"/>
      <c r="CO55" s="1"/>
      <c r="CP55" s="21" t="s">
        <v>256</v>
      </c>
      <c r="CQ55" s="21" t="s">
        <v>341</v>
      </c>
      <c r="CR55" s="21"/>
      <c r="CS55" s="21" t="s">
        <v>346</v>
      </c>
      <c r="CT55" s="1"/>
      <c r="CU55" s="1"/>
      <c r="CV55" s="21" t="s">
        <v>256</v>
      </c>
      <c r="CW55" s="21" t="s">
        <v>341</v>
      </c>
      <c r="CX55" s="21"/>
      <c r="CY55" s="21" t="s">
        <v>346</v>
      </c>
      <c r="CZ55" s="1"/>
      <c r="DA55" s="1"/>
      <c r="DB55" s="21" t="s">
        <v>256</v>
      </c>
      <c r="DC55" s="21" t="s">
        <v>341</v>
      </c>
      <c r="DD55" s="21"/>
      <c r="DE55" s="21" t="s">
        <v>346</v>
      </c>
      <c r="DF55" s="1"/>
      <c r="DG55" s="1"/>
      <c r="DH55" s="21" t="s">
        <v>256</v>
      </c>
      <c r="DI55" s="21" t="s">
        <v>341</v>
      </c>
      <c r="DJ55" s="21"/>
      <c r="DK55" s="21" t="s">
        <v>346</v>
      </c>
      <c r="DL55" s="1"/>
      <c r="DM55" s="1"/>
      <c r="DN55" s="21" t="s">
        <v>256</v>
      </c>
      <c r="DO55" s="21" t="s">
        <v>341</v>
      </c>
      <c r="DP55" s="21"/>
      <c r="DQ55" s="21" t="s">
        <v>346</v>
      </c>
      <c r="DR55" s="1"/>
      <c r="DS55" s="1"/>
      <c r="DT55" s="21" t="s">
        <v>347</v>
      </c>
      <c r="DU55" s="21">
        <v>1</v>
      </c>
      <c r="DV55" s="21" t="s">
        <v>347</v>
      </c>
      <c r="DW55" s="21" t="s">
        <v>348</v>
      </c>
      <c r="DX55" s="21" t="s">
        <v>347</v>
      </c>
      <c r="DY55" s="21" t="s">
        <v>347</v>
      </c>
      <c r="DZ55" s="9">
        <v>0</v>
      </c>
      <c r="EA55" s="21" t="s">
        <v>347</v>
      </c>
      <c r="EB55" s="21" t="s">
        <v>366</v>
      </c>
      <c r="EC55" s="21" t="s">
        <v>328</v>
      </c>
      <c r="ED55" s="21" t="s">
        <v>360</v>
      </c>
      <c r="EE55" s="21"/>
      <c r="EF55" s="21"/>
      <c r="EG55" s="21"/>
      <c r="EH55" s="22">
        <f>IF(C55=[1]Лист1!$C54,1,0)</f>
        <v>1</v>
      </c>
    </row>
    <row r="56" spans="1:138" ht="15" customHeight="1" x14ac:dyDescent="0.25">
      <c r="A56" s="27">
        <v>54</v>
      </c>
      <c r="B56" s="28" t="s">
        <v>480</v>
      </c>
      <c r="C56" s="41" t="s">
        <v>523</v>
      </c>
      <c r="D56" s="18" t="s">
        <v>335</v>
      </c>
      <c r="E56" s="19" t="s">
        <v>351</v>
      </c>
      <c r="F56" s="18" t="s">
        <v>354</v>
      </c>
      <c r="G56" s="19" t="s">
        <v>338</v>
      </c>
      <c r="H56" s="18"/>
      <c r="I56" s="18" t="s">
        <v>355</v>
      </c>
      <c r="J56" s="18" t="s">
        <v>365</v>
      </c>
      <c r="K56" s="18"/>
      <c r="L56" s="18"/>
      <c r="M56" s="20">
        <v>1670</v>
      </c>
      <c r="N56" s="18" t="s">
        <v>357</v>
      </c>
      <c r="O56" s="18">
        <v>7</v>
      </c>
      <c r="P56" s="18">
        <v>1</v>
      </c>
      <c r="Q56" s="18" t="s">
        <v>358</v>
      </c>
      <c r="R56" s="18">
        <v>1983</v>
      </c>
      <c r="S56" s="18">
        <v>2</v>
      </c>
      <c r="T56" s="18" t="s">
        <v>358</v>
      </c>
      <c r="U56" s="18">
        <v>1983</v>
      </c>
      <c r="V56" s="18">
        <v>3</v>
      </c>
      <c r="W56" s="18" t="s">
        <v>358</v>
      </c>
      <c r="X56" s="18">
        <v>1983</v>
      </c>
      <c r="Y56" s="18">
        <v>4</v>
      </c>
      <c r="Z56" s="18" t="s">
        <v>358</v>
      </c>
      <c r="AA56" s="18">
        <v>1983</v>
      </c>
      <c r="AB56" s="18">
        <v>5</v>
      </c>
      <c r="AC56" s="18" t="s">
        <v>358</v>
      </c>
      <c r="AD56" s="18">
        <v>1983</v>
      </c>
      <c r="AE56" s="18">
        <v>6</v>
      </c>
      <c r="AF56" s="18" t="s">
        <v>358</v>
      </c>
      <c r="AG56" s="18">
        <v>1983</v>
      </c>
      <c r="AH56" s="18">
        <v>7</v>
      </c>
      <c r="AI56" s="18" t="s">
        <v>358</v>
      </c>
      <c r="AJ56" s="18">
        <v>1983</v>
      </c>
      <c r="AK56" s="18"/>
      <c r="AL56" s="21"/>
      <c r="AM56" s="21"/>
      <c r="AN56" s="21" t="s">
        <v>211</v>
      </c>
      <c r="AO56" s="21" t="s">
        <v>341</v>
      </c>
      <c r="AP56" s="21"/>
      <c r="AQ56" s="21" t="s">
        <v>342</v>
      </c>
      <c r="AR56" s="1"/>
      <c r="AS56" s="1"/>
      <c r="AT56" s="21" t="s">
        <v>255</v>
      </c>
      <c r="AU56" s="21" t="s">
        <v>344</v>
      </c>
      <c r="AV56" s="21" t="s">
        <v>363</v>
      </c>
      <c r="AW56" s="21" t="s">
        <v>343</v>
      </c>
      <c r="AX56" s="1">
        <v>40935</v>
      </c>
      <c r="AY56" s="1">
        <v>42888</v>
      </c>
      <c r="AZ56" s="21" t="s">
        <v>257</v>
      </c>
      <c r="BA56" s="21" t="s">
        <v>341</v>
      </c>
      <c r="BB56" s="21"/>
      <c r="BC56" s="21" t="s">
        <v>342</v>
      </c>
      <c r="BD56" s="1"/>
      <c r="BE56" s="1"/>
      <c r="BF56" s="21" t="s">
        <v>237</v>
      </c>
      <c r="BG56" s="21" t="s">
        <v>344</v>
      </c>
      <c r="BH56" s="21" t="s">
        <v>363</v>
      </c>
      <c r="BI56" s="21" t="s">
        <v>342</v>
      </c>
      <c r="BJ56" s="1">
        <v>40935</v>
      </c>
      <c r="BK56" s="1">
        <v>42888</v>
      </c>
      <c r="BL56" s="21" t="s">
        <v>258</v>
      </c>
      <c r="BM56" s="21" t="s">
        <v>344</v>
      </c>
      <c r="BN56" s="21" t="s">
        <v>363</v>
      </c>
      <c r="BO56" s="21" t="s">
        <v>342</v>
      </c>
      <c r="BP56" s="1"/>
      <c r="BQ56" s="1"/>
      <c r="BR56" s="21" t="s">
        <v>258</v>
      </c>
      <c r="BS56" s="21" t="s">
        <v>341</v>
      </c>
      <c r="BT56" s="21"/>
      <c r="BU56" s="21" t="s">
        <v>342</v>
      </c>
      <c r="BV56" s="1"/>
      <c r="BW56" s="1"/>
      <c r="BX56" s="21" t="s">
        <v>256</v>
      </c>
      <c r="BY56" s="21" t="s">
        <v>344</v>
      </c>
      <c r="BZ56" s="21" t="s">
        <v>345</v>
      </c>
      <c r="CA56" s="21" t="s">
        <v>346</v>
      </c>
      <c r="CB56" s="1">
        <v>42347</v>
      </c>
      <c r="CC56" s="1">
        <v>44174</v>
      </c>
      <c r="CD56" s="21" t="s">
        <v>256</v>
      </c>
      <c r="CE56" s="21" t="s">
        <v>341</v>
      </c>
      <c r="CF56" s="21"/>
      <c r="CG56" s="21" t="s">
        <v>346</v>
      </c>
      <c r="CH56" s="1"/>
      <c r="CI56" s="1"/>
      <c r="CJ56" s="21" t="s">
        <v>256</v>
      </c>
      <c r="CK56" s="21" t="s">
        <v>341</v>
      </c>
      <c r="CL56" s="21"/>
      <c r="CM56" s="21" t="s">
        <v>346</v>
      </c>
      <c r="CN56" s="1"/>
      <c r="CO56" s="1"/>
      <c r="CP56" s="21" t="s">
        <v>256</v>
      </c>
      <c r="CQ56" s="21" t="s">
        <v>341</v>
      </c>
      <c r="CR56" s="21"/>
      <c r="CS56" s="21" t="s">
        <v>346</v>
      </c>
      <c r="CT56" s="1"/>
      <c r="CU56" s="1"/>
      <c r="CV56" s="21" t="s">
        <v>256</v>
      </c>
      <c r="CW56" s="21" t="s">
        <v>341</v>
      </c>
      <c r="CX56" s="21"/>
      <c r="CY56" s="21" t="s">
        <v>346</v>
      </c>
      <c r="CZ56" s="1"/>
      <c r="DA56" s="1"/>
      <c r="DB56" s="21" t="s">
        <v>256</v>
      </c>
      <c r="DC56" s="21" t="s">
        <v>341</v>
      </c>
      <c r="DD56" s="21"/>
      <c r="DE56" s="21" t="s">
        <v>346</v>
      </c>
      <c r="DF56" s="1"/>
      <c r="DG56" s="1"/>
      <c r="DH56" s="21" t="s">
        <v>256</v>
      </c>
      <c r="DI56" s="21" t="s">
        <v>341</v>
      </c>
      <c r="DJ56" s="21"/>
      <c r="DK56" s="21" t="s">
        <v>346</v>
      </c>
      <c r="DL56" s="1"/>
      <c r="DM56" s="1"/>
      <c r="DN56" s="21" t="s">
        <v>256</v>
      </c>
      <c r="DO56" s="21" t="s">
        <v>341</v>
      </c>
      <c r="DP56" s="21"/>
      <c r="DQ56" s="21" t="s">
        <v>346</v>
      </c>
      <c r="DR56" s="1"/>
      <c r="DS56" s="1"/>
      <c r="DT56" s="21" t="s">
        <v>347</v>
      </c>
      <c r="DU56" s="21">
        <v>1</v>
      </c>
      <c r="DV56" s="21" t="s">
        <v>347</v>
      </c>
      <c r="DW56" s="21" t="s">
        <v>348</v>
      </c>
      <c r="DX56" s="21" t="s">
        <v>347</v>
      </c>
      <c r="DY56" s="21" t="s">
        <v>347</v>
      </c>
      <c r="DZ56" s="9">
        <v>0</v>
      </c>
      <c r="EA56" s="21" t="s">
        <v>347</v>
      </c>
      <c r="EB56" s="21" t="s">
        <v>366</v>
      </c>
      <c r="EC56" s="21" t="s">
        <v>328</v>
      </c>
      <c r="ED56" s="21" t="s">
        <v>360</v>
      </c>
      <c r="EE56" s="21"/>
      <c r="EF56" s="21"/>
      <c r="EG56" s="21"/>
      <c r="EH56" s="22">
        <f>IF(C56=[1]Лист1!$C55,1,0)</f>
        <v>1</v>
      </c>
    </row>
    <row r="57" spans="1:138" ht="15" customHeight="1" x14ac:dyDescent="0.25">
      <c r="A57" s="27">
        <v>55</v>
      </c>
      <c r="B57" s="28" t="s">
        <v>392</v>
      </c>
      <c r="C57" s="41" t="s">
        <v>524</v>
      </c>
      <c r="D57" s="18" t="s">
        <v>335</v>
      </c>
      <c r="E57" s="19" t="s">
        <v>351</v>
      </c>
      <c r="F57" s="18" t="s">
        <v>354</v>
      </c>
      <c r="G57" s="19" t="s">
        <v>338</v>
      </c>
      <c r="H57" s="18"/>
      <c r="I57" s="18" t="s">
        <v>355</v>
      </c>
      <c r="J57" s="18" t="s">
        <v>365</v>
      </c>
      <c r="K57" s="18"/>
      <c r="L57" s="18"/>
      <c r="M57" s="20">
        <v>868</v>
      </c>
      <c r="N57" s="18" t="s">
        <v>357</v>
      </c>
      <c r="O57" s="18">
        <v>2</v>
      </c>
      <c r="P57" s="18">
        <v>1</v>
      </c>
      <c r="Q57" s="18" t="s">
        <v>358</v>
      </c>
      <c r="R57" s="18">
        <v>1985</v>
      </c>
      <c r="S57" s="18">
        <v>2</v>
      </c>
      <c r="T57" s="18" t="s">
        <v>358</v>
      </c>
      <c r="U57" s="18">
        <v>1985</v>
      </c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21"/>
      <c r="AM57" s="21"/>
      <c r="AN57" s="21" t="s">
        <v>211</v>
      </c>
      <c r="AO57" s="21" t="s">
        <v>341</v>
      </c>
      <c r="AP57" s="21"/>
      <c r="AQ57" s="21" t="s">
        <v>342</v>
      </c>
      <c r="AR57" s="1"/>
      <c r="AS57" s="1"/>
      <c r="AT57" s="21" t="s">
        <v>255</v>
      </c>
      <c r="AU57" s="21" t="s">
        <v>352</v>
      </c>
      <c r="AV57" s="21"/>
      <c r="AW57" s="21" t="s">
        <v>343</v>
      </c>
      <c r="AX57" s="1"/>
      <c r="AY57" s="1"/>
      <c r="AZ57" s="21" t="s">
        <v>257</v>
      </c>
      <c r="BA57" s="21" t="s">
        <v>341</v>
      </c>
      <c r="BB57" s="21"/>
      <c r="BC57" s="21" t="s">
        <v>342</v>
      </c>
      <c r="BD57" s="1"/>
      <c r="BE57" s="1"/>
      <c r="BF57" s="21" t="s">
        <v>237</v>
      </c>
      <c r="BG57" s="21" t="s">
        <v>352</v>
      </c>
      <c r="BH57" s="21"/>
      <c r="BI57" s="21" t="s">
        <v>342</v>
      </c>
      <c r="BJ57" s="1"/>
      <c r="BK57" s="1"/>
      <c r="BL57" s="21" t="s">
        <v>258</v>
      </c>
      <c r="BM57" s="21" t="s">
        <v>344</v>
      </c>
      <c r="BN57" s="21" t="s">
        <v>363</v>
      </c>
      <c r="BO57" s="21" t="s">
        <v>342</v>
      </c>
      <c r="BP57" s="1">
        <v>41267</v>
      </c>
      <c r="BQ57" s="1">
        <v>43458</v>
      </c>
      <c r="BR57" s="21" t="s">
        <v>258</v>
      </c>
      <c r="BS57" s="21" t="s">
        <v>341</v>
      </c>
      <c r="BT57" s="21"/>
      <c r="BU57" s="21" t="s">
        <v>342</v>
      </c>
      <c r="BV57" s="1"/>
      <c r="BW57" s="1"/>
      <c r="BX57" s="21" t="s">
        <v>256</v>
      </c>
      <c r="BY57" s="21" t="s">
        <v>344</v>
      </c>
      <c r="BZ57" s="21" t="s">
        <v>345</v>
      </c>
      <c r="CA57" s="21" t="s">
        <v>346</v>
      </c>
      <c r="CB57" s="1">
        <v>41339</v>
      </c>
      <c r="CC57" s="1">
        <v>47183</v>
      </c>
      <c r="CD57" s="21" t="s">
        <v>256</v>
      </c>
      <c r="CE57" s="21" t="s">
        <v>341</v>
      </c>
      <c r="CF57" s="21"/>
      <c r="CG57" s="21" t="s">
        <v>346</v>
      </c>
      <c r="CH57" s="1"/>
      <c r="CI57" s="1"/>
      <c r="CJ57" s="21" t="s">
        <v>256</v>
      </c>
      <c r="CK57" s="21" t="s">
        <v>341</v>
      </c>
      <c r="CL57" s="21"/>
      <c r="CM57" s="21" t="s">
        <v>346</v>
      </c>
      <c r="CN57" s="1"/>
      <c r="CO57" s="1"/>
      <c r="CP57" s="21" t="s">
        <v>256</v>
      </c>
      <c r="CQ57" s="21" t="s">
        <v>341</v>
      </c>
      <c r="CR57" s="21"/>
      <c r="CS57" s="21" t="s">
        <v>346</v>
      </c>
      <c r="CT57" s="1"/>
      <c r="CU57" s="1"/>
      <c r="CV57" s="21" t="s">
        <v>256</v>
      </c>
      <c r="CW57" s="21" t="s">
        <v>341</v>
      </c>
      <c r="CX57" s="21"/>
      <c r="CY57" s="21" t="s">
        <v>346</v>
      </c>
      <c r="CZ57" s="1"/>
      <c r="DA57" s="1"/>
      <c r="DB57" s="21" t="s">
        <v>256</v>
      </c>
      <c r="DC57" s="21" t="s">
        <v>341</v>
      </c>
      <c r="DD57" s="21"/>
      <c r="DE57" s="21" t="s">
        <v>346</v>
      </c>
      <c r="DF57" s="1"/>
      <c r="DG57" s="1"/>
      <c r="DH57" s="21" t="s">
        <v>256</v>
      </c>
      <c r="DI57" s="21" t="s">
        <v>341</v>
      </c>
      <c r="DJ57" s="21"/>
      <c r="DK57" s="21" t="s">
        <v>346</v>
      </c>
      <c r="DL57" s="1"/>
      <c r="DM57" s="1"/>
      <c r="DN57" s="21" t="s">
        <v>256</v>
      </c>
      <c r="DO57" s="21" t="s">
        <v>341</v>
      </c>
      <c r="DP57" s="21"/>
      <c r="DQ57" s="21" t="s">
        <v>346</v>
      </c>
      <c r="DR57" s="1"/>
      <c r="DS57" s="1"/>
      <c r="DT57" s="21" t="s">
        <v>347</v>
      </c>
      <c r="DU57" s="21">
        <v>1</v>
      </c>
      <c r="DV57" s="21" t="s">
        <v>347</v>
      </c>
      <c r="DW57" s="21" t="s">
        <v>348</v>
      </c>
      <c r="DX57" s="21" t="s">
        <v>347</v>
      </c>
      <c r="DY57" s="21" t="s">
        <v>347</v>
      </c>
      <c r="DZ57" s="9">
        <v>0</v>
      </c>
      <c r="EA57" s="21" t="s">
        <v>347</v>
      </c>
      <c r="EB57" s="21" t="s">
        <v>366</v>
      </c>
      <c r="EC57" s="21" t="s">
        <v>328</v>
      </c>
      <c r="ED57" s="21" t="s">
        <v>360</v>
      </c>
      <c r="EE57" s="21"/>
      <c r="EF57" s="21"/>
      <c r="EG57" s="21"/>
      <c r="EH57" s="22">
        <f>IF(C57=[1]Лист1!$C56,1,0)</f>
        <v>1</v>
      </c>
    </row>
    <row r="58" spans="1:138" ht="15" customHeight="1" x14ac:dyDescent="0.25">
      <c r="A58" s="27">
        <v>56</v>
      </c>
      <c r="B58" s="28" t="s">
        <v>393</v>
      </c>
      <c r="C58" s="41" t="s">
        <v>525</v>
      </c>
      <c r="D58" s="18" t="s">
        <v>335</v>
      </c>
      <c r="E58" s="19" t="s">
        <v>351</v>
      </c>
      <c r="F58" s="18" t="s">
        <v>354</v>
      </c>
      <c r="G58" s="19" t="s">
        <v>338</v>
      </c>
      <c r="H58" s="18"/>
      <c r="I58" s="18" t="s">
        <v>355</v>
      </c>
      <c r="J58" s="18" t="s">
        <v>365</v>
      </c>
      <c r="K58" s="18"/>
      <c r="L58" s="18"/>
      <c r="M58" s="20">
        <v>883</v>
      </c>
      <c r="N58" s="18" t="s">
        <v>357</v>
      </c>
      <c r="O58" s="18">
        <v>2</v>
      </c>
      <c r="P58" s="18">
        <v>1</v>
      </c>
      <c r="Q58" s="18" t="s">
        <v>358</v>
      </c>
      <c r="R58" s="18">
        <v>1984</v>
      </c>
      <c r="S58" s="18">
        <v>2</v>
      </c>
      <c r="T58" s="18" t="s">
        <v>358</v>
      </c>
      <c r="U58" s="18">
        <v>1984</v>
      </c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21"/>
      <c r="AM58" s="21"/>
      <c r="AN58" s="21" t="s">
        <v>211</v>
      </c>
      <c r="AO58" s="21" t="s">
        <v>341</v>
      </c>
      <c r="AP58" s="21"/>
      <c r="AQ58" s="21" t="s">
        <v>342</v>
      </c>
      <c r="AR58" s="1"/>
      <c r="AS58" s="1"/>
      <c r="AT58" s="21" t="s">
        <v>255</v>
      </c>
      <c r="AU58" s="21" t="s">
        <v>352</v>
      </c>
      <c r="AV58" s="21"/>
      <c r="AW58" s="21" t="s">
        <v>343</v>
      </c>
      <c r="AX58" s="1"/>
      <c r="AY58" s="1"/>
      <c r="AZ58" s="21" t="s">
        <v>257</v>
      </c>
      <c r="BA58" s="21" t="s">
        <v>341</v>
      </c>
      <c r="BB58" s="21"/>
      <c r="BC58" s="21" t="s">
        <v>342</v>
      </c>
      <c r="BD58" s="1"/>
      <c r="BE58" s="1"/>
      <c r="BF58" s="21" t="s">
        <v>237</v>
      </c>
      <c r="BG58" s="21" t="s">
        <v>352</v>
      </c>
      <c r="BH58" s="21"/>
      <c r="BI58" s="21" t="s">
        <v>342</v>
      </c>
      <c r="BJ58" s="1"/>
      <c r="BK58" s="1"/>
      <c r="BL58" s="21" t="s">
        <v>258</v>
      </c>
      <c r="BM58" s="21" t="s">
        <v>344</v>
      </c>
      <c r="BN58" s="21" t="s">
        <v>363</v>
      </c>
      <c r="BO58" s="21" t="s">
        <v>342</v>
      </c>
      <c r="BP58" s="1">
        <v>41515</v>
      </c>
      <c r="BQ58" s="1">
        <v>42700</v>
      </c>
      <c r="BR58" s="21" t="s">
        <v>258</v>
      </c>
      <c r="BS58" s="21" t="s">
        <v>341</v>
      </c>
      <c r="BT58" s="21"/>
      <c r="BU58" s="21" t="s">
        <v>342</v>
      </c>
      <c r="BV58" s="1"/>
      <c r="BW58" s="1"/>
      <c r="BX58" s="21" t="s">
        <v>256</v>
      </c>
      <c r="BY58" s="21" t="s">
        <v>344</v>
      </c>
      <c r="BZ58" s="21" t="s">
        <v>345</v>
      </c>
      <c r="CA58" s="21" t="s">
        <v>346</v>
      </c>
      <c r="CB58" s="1">
        <v>42347</v>
      </c>
      <c r="CC58" s="1">
        <v>44174</v>
      </c>
      <c r="CD58" s="21" t="s">
        <v>256</v>
      </c>
      <c r="CE58" s="21" t="s">
        <v>341</v>
      </c>
      <c r="CF58" s="21"/>
      <c r="CG58" s="21" t="s">
        <v>346</v>
      </c>
      <c r="CH58" s="1"/>
      <c r="CI58" s="1"/>
      <c r="CJ58" s="21" t="s">
        <v>256</v>
      </c>
      <c r="CK58" s="21" t="s">
        <v>341</v>
      </c>
      <c r="CL58" s="21"/>
      <c r="CM58" s="21" t="s">
        <v>346</v>
      </c>
      <c r="CN58" s="1"/>
      <c r="CO58" s="1"/>
      <c r="CP58" s="21" t="s">
        <v>256</v>
      </c>
      <c r="CQ58" s="21" t="s">
        <v>341</v>
      </c>
      <c r="CR58" s="21"/>
      <c r="CS58" s="21" t="s">
        <v>346</v>
      </c>
      <c r="CT58" s="1"/>
      <c r="CU58" s="1"/>
      <c r="CV58" s="21" t="s">
        <v>256</v>
      </c>
      <c r="CW58" s="21" t="s">
        <v>341</v>
      </c>
      <c r="CX58" s="21"/>
      <c r="CY58" s="21" t="s">
        <v>346</v>
      </c>
      <c r="CZ58" s="1"/>
      <c r="DA58" s="1"/>
      <c r="DB58" s="21" t="s">
        <v>256</v>
      </c>
      <c r="DC58" s="21" t="s">
        <v>341</v>
      </c>
      <c r="DD58" s="21"/>
      <c r="DE58" s="21" t="s">
        <v>346</v>
      </c>
      <c r="DF58" s="1"/>
      <c r="DG58" s="1"/>
      <c r="DH58" s="21" t="s">
        <v>256</v>
      </c>
      <c r="DI58" s="21" t="s">
        <v>341</v>
      </c>
      <c r="DJ58" s="21"/>
      <c r="DK58" s="21" t="s">
        <v>346</v>
      </c>
      <c r="DL58" s="1"/>
      <c r="DM58" s="1"/>
      <c r="DN58" s="21" t="s">
        <v>256</v>
      </c>
      <c r="DO58" s="21" t="s">
        <v>341</v>
      </c>
      <c r="DP58" s="21"/>
      <c r="DQ58" s="21" t="s">
        <v>346</v>
      </c>
      <c r="DR58" s="1"/>
      <c r="DS58" s="1"/>
      <c r="DT58" s="21" t="s">
        <v>347</v>
      </c>
      <c r="DU58" s="21">
        <v>1</v>
      </c>
      <c r="DV58" s="21" t="s">
        <v>347</v>
      </c>
      <c r="DW58" s="21" t="s">
        <v>348</v>
      </c>
      <c r="DX58" s="21" t="s">
        <v>347</v>
      </c>
      <c r="DY58" s="21" t="s">
        <v>347</v>
      </c>
      <c r="DZ58" s="9">
        <v>0</v>
      </c>
      <c r="EA58" s="21" t="s">
        <v>347</v>
      </c>
      <c r="EB58" s="21" t="s">
        <v>366</v>
      </c>
      <c r="EC58" s="21" t="s">
        <v>328</v>
      </c>
      <c r="ED58" s="21" t="s">
        <v>360</v>
      </c>
      <c r="EE58" s="21"/>
      <c r="EF58" s="21"/>
      <c r="EG58" s="21"/>
      <c r="EH58" s="22">
        <f>IF(C58=[1]Лист1!$C57,1,0)</f>
        <v>1</v>
      </c>
    </row>
    <row r="59" spans="1:138" ht="15" customHeight="1" x14ac:dyDescent="0.25">
      <c r="A59" s="27">
        <v>57</v>
      </c>
      <c r="B59" s="28" t="s">
        <v>394</v>
      </c>
      <c r="C59" s="41" t="s">
        <v>526</v>
      </c>
      <c r="D59" s="18" t="s">
        <v>335</v>
      </c>
      <c r="E59" s="19" t="s">
        <v>351</v>
      </c>
      <c r="F59" s="18" t="s">
        <v>354</v>
      </c>
      <c r="G59" s="19" t="s">
        <v>338</v>
      </c>
      <c r="H59" s="18"/>
      <c r="I59" s="18" t="s">
        <v>355</v>
      </c>
      <c r="J59" s="18" t="s">
        <v>365</v>
      </c>
      <c r="K59" s="18"/>
      <c r="L59" s="18"/>
      <c r="M59" s="20">
        <v>733.3</v>
      </c>
      <c r="N59" s="18" t="s">
        <v>357</v>
      </c>
      <c r="O59" s="18">
        <v>2</v>
      </c>
      <c r="P59" s="18">
        <v>1</v>
      </c>
      <c r="Q59" s="18" t="s">
        <v>358</v>
      </c>
      <c r="R59" s="18">
        <v>1983</v>
      </c>
      <c r="S59" s="18">
        <v>2</v>
      </c>
      <c r="T59" s="18" t="s">
        <v>358</v>
      </c>
      <c r="U59" s="18">
        <v>1983</v>
      </c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21"/>
      <c r="AM59" s="21"/>
      <c r="AN59" s="21" t="s">
        <v>211</v>
      </c>
      <c r="AO59" s="21" t="s">
        <v>341</v>
      </c>
      <c r="AP59" s="21"/>
      <c r="AQ59" s="21" t="s">
        <v>342</v>
      </c>
      <c r="AR59" s="1"/>
      <c r="AS59" s="1"/>
      <c r="AT59" s="21" t="s">
        <v>255</v>
      </c>
      <c r="AU59" s="21" t="s">
        <v>352</v>
      </c>
      <c r="AV59" s="21"/>
      <c r="AW59" s="21" t="s">
        <v>343</v>
      </c>
      <c r="AX59" s="1"/>
      <c r="AY59" s="1"/>
      <c r="AZ59" s="21" t="s">
        <v>257</v>
      </c>
      <c r="BA59" s="21" t="s">
        <v>341</v>
      </c>
      <c r="BB59" s="21"/>
      <c r="BC59" s="21" t="s">
        <v>342</v>
      </c>
      <c r="BD59" s="1"/>
      <c r="BE59" s="1"/>
      <c r="BF59" s="21" t="s">
        <v>237</v>
      </c>
      <c r="BG59" s="21" t="s">
        <v>352</v>
      </c>
      <c r="BH59" s="21"/>
      <c r="BI59" s="21" t="s">
        <v>342</v>
      </c>
      <c r="BJ59" s="1"/>
      <c r="BK59" s="1"/>
      <c r="BL59" s="21" t="s">
        <v>258</v>
      </c>
      <c r="BM59" s="21" t="s">
        <v>344</v>
      </c>
      <c r="BN59" s="21" t="s">
        <v>363</v>
      </c>
      <c r="BO59" s="21" t="s">
        <v>342</v>
      </c>
      <c r="BP59" s="1"/>
      <c r="BQ59" s="1"/>
      <c r="BR59" s="21" t="s">
        <v>258</v>
      </c>
      <c r="BS59" s="21" t="s">
        <v>341</v>
      </c>
      <c r="BT59" s="21"/>
      <c r="BU59" s="21" t="s">
        <v>342</v>
      </c>
      <c r="BV59" s="1"/>
      <c r="BW59" s="1"/>
      <c r="BX59" s="21" t="s">
        <v>256</v>
      </c>
      <c r="BY59" s="21" t="s">
        <v>344</v>
      </c>
      <c r="BZ59" s="21" t="s">
        <v>345</v>
      </c>
      <c r="CA59" s="21" t="s">
        <v>346</v>
      </c>
      <c r="CB59" s="1">
        <v>42332</v>
      </c>
      <c r="CC59" s="1">
        <v>46715</v>
      </c>
      <c r="CD59" s="21" t="s">
        <v>256</v>
      </c>
      <c r="CE59" s="21" t="s">
        <v>341</v>
      </c>
      <c r="CF59" s="21"/>
      <c r="CG59" s="21" t="s">
        <v>346</v>
      </c>
      <c r="CH59" s="1"/>
      <c r="CI59" s="1"/>
      <c r="CJ59" s="21" t="s">
        <v>256</v>
      </c>
      <c r="CK59" s="21" t="s">
        <v>341</v>
      </c>
      <c r="CL59" s="21"/>
      <c r="CM59" s="21" t="s">
        <v>346</v>
      </c>
      <c r="CN59" s="1"/>
      <c r="CO59" s="1"/>
      <c r="CP59" s="21" t="s">
        <v>256</v>
      </c>
      <c r="CQ59" s="21" t="s">
        <v>341</v>
      </c>
      <c r="CR59" s="21"/>
      <c r="CS59" s="21" t="s">
        <v>346</v>
      </c>
      <c r="CT59" s="1"/>
      <c r="CU59" s="1"/>
      <c r="CV59" s="21" t="s">
        <v>256</v>
      </c>
      <c r="CW59" s="21" t="s">
        <v>341</v>
      </c>
      <c r="CX59" s="21"/>
      <c r="CY59" s="21" t="s">
        <v>346</v>
      </c>
      <c r="CZ59" s="1"/>
      <c r="DA59" s="1"/>
      <c r="DB59" s="21" t="s">
        <v>256</v>
      </c>
      <c r="DC59" s="21" t="s">
        <v>341</v>
      </c>
      <c r="DD59" s="21"/>
      <c r="DE59" s="21" t="s">
        <v>346</v>
      </c>
      <c r="DF59" s="1"/>
      <c r="DG59" s="1"/>
      <c r="DH59" s="21" t="s">
        <v>256</v>
      </c>
      <c r="DI59" s="21" t="s">
        <v>341</v>
      </c>
      <c r="DJ59" s="21"/>
      <c r="DK59" s="21" t="s">
        <v>346</v>
      </c>
      <c r="DL59" s="1"/>
      <c r="DM59" s="1"/>
      <c r="DN59" s="21" t="s">
        <v>256</v>
      </c>
      <c r="DO59" s="21" t="s">
        <v>341</v>
      </c>
      <c r="DP59" s="21"/>
      <c r="DQ59" s="21" t="s">
        <v>346</v>
      </c>
      <c r="DR59" s="1"/>
      <c r="DS59" s="1"/>
      <c r="DT59" s="21" t="s">
        <v>347</v>
      </c>
      <c r="DU59" s="21">
        <v>1</v>
      </c>
      <c r="DV59" s="21" t="s">
        <v>347</v>
      </c>
      <c r="DW59" s="21" t="s">
        <v>348</v>
      </c>
      <c r="DX59" s="21" t="s">
        <v>347</v>
      </c>
      <c r="DY59" s="21" t="s">
        <v>347</v>
      </c>
      <c r="DZ59" s="9">
        <v>0</v>
      </c>
      <c r="EA59" s="21" t="s">
        <v>347</v>
      </c>
      <c r="EB59" s="21" t="s">
        <v>366</v>
      </c>
      <c r="EC59" s="21" t="s">
        <v>328</v>
      </c>
      <c r="ED59" s="21" t="s">
        <v>360</v>
      </c>
      <c r="EE59" s="21"/>
      <c r="EF59" s="21"/>
      <c r="EG59" s="21"/>
      <c r="EH59" s="22">
        <f>IF(C59=[1]Лист1!$C58,1,0)</f>
        <v>1</v>
      </c>
    </row>
    <row r="60" spans="1:138" ht="15" customHeight="1" x14ac:dyDescent="0.25">
      <c r="A60" s="27">
        <v>58</v>
      </c>
      <c r="B60" s="28" t="s">
        <v>395</v>
      </c>
      <c r="C60" s="41" t="s">
        <v>527</v>
      </c>
      <c r="D60" s="18" t="s">
        <v>335</v>
      </c>
      <c r="E60" s="19" t="s">
        <v>351</v>
      </c>
      <c r="F60" s="18" t="s">
        <v>337</v>
      </c>
      <c r="G60" s="19" t="s">
        <v>338</v>
      </c>
      <c r="H60" s="18"/>
      <c r="I60" s="18" t="s">
        <v>355</v>
      </c>
      <c r="J60" s="18" t="s">
        <v>365</v>
      </c>
      <c r="K60" s="18"/>
      <c r="L60" s="18"/>
      <c r="M60" s="20">
        <v>711.9</v>
      </c>
      <c r="N60" s="18" t="s">
        <v>357</v>
      </c>
      <c r="O60" s="18">
        <v>1</v>
      </c>
      <c r="P60" s="18">
        <v>1</v>
      </c>
      <c r="Q60" s="18" t="s">
        <v>358</v>
      </c>
      <c r="R60" s="18">
        <v>1993</v>
      </c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21"/>
      <c r="AM60" s="21"/>
      <c r="AN60" s="21" t="s">
        <v>211</v>
      </c>
      <c r="AO60" s="21" t="s">
        <v>341</v>
      </c>
      <c r="AP60" s="21"/>
      <c r="AQ60" s="21" t="s">
        <v>342</v>
      </c>
      <c r="AR60" s="1"/>
      <c r="AS60" s="1"/>
      <c r="AT60" s="21" t="s">
        <v>255</v>
      </c>
      <c r="AU60" s="21" t="s">
        <v>352</v>
      </c>
      <c r="AV60" s="21"/>
      <c r="AW60" s="21" t="s">
        <v>343</v>
      </c>
      <c r="AX60" s="1"/>
      <c r="AY60" s="1"/>
      <c r="AZ60" s="21" t="s">
        <v>257</v>
      </c>
      <c r="BA60" s="21" t="s">
        <v>341</v>
      </c>
      <c r="BB60" s="21"/>
      <c r="BC60" s="21" t="s">
        <v>342</v>
      </c>
      <c r="BD60" s="1"/>
      <c r="BE60" s="1"/>
      <c r="BF60" s="21" t="s">
        <v>237</v>
      </c>
      <c r="BG60" s="21" t="s">
        <v>352</v>
      </c>
      <c r="BH60" s="21"/>
      <c r="BI60" s="21" t="s">
        <v>342</v>
      </c>
      <c r="BJ60" s="1"/>
      <c r="BK60" s="1"/>
      <c r="BL60" s="21" t="s">
        <v>258</v>
      </c>
      <c r="BM60" s="21" t="s">
        <v>344</v>
      </c>
      <c r="BN60" s="21" t="s">
        <v>363</v>
      </c>
      <c r="BO60" s="21" t="s">
        <v>342</v>
      </c>
      <c r="BP60" s="1"/>
      <c r="BQ60" s="1"/>
      <c r="BR60" s="21" t="s">
        <v>258</v>
      </c>
      <c r="BS60" s="21" t="s">
        <v>341</v>
      </c>
      <c r="BT60" s="21"/>
      <c r="BU60" s="21" t="s">
        <v>342</v>
      </c>
      <c r="BV60" s="1"/>
      <c r="BW60" s="1"/>
      <c r="BX60" s="21" t="s">
        <v>256</v>
      </c>
      <c r="BY60" s="21" t="s">
        <v>344</v>
      </c>
      <c r="BZ60" s="21" t="s">
        <v>345</v>
      </c>
      <c r="CA60" s="21" t="s">
        <v>346</v>
      </c>
      <c r="CB60" s="1">
        <v>41339</v>
      </c>
      <c r="CC60" s="1">
        <v>47183</v>
      </c>
      <c r="CD60" s="21" t="s">
        <v>256</v>
      </c>
      <c r="CE60" s="21" t="s">
        <v>341</v>
      </c>
      <c r="CF60" s="21"/>
      <c r="CG60" s="21" t="s">
        <v>346</v>
      </c>
      <c r="CH60" s="1"/>
      <c r="CI60" s="1"/>
      <c r="CJ60" s="21" t="s">
        <v>256</v>
      </c>
      <c r="CK60" s="21" t="s">
        <v>341</v>
      </c>
      <c r="CL60" s="21"/>
      <c r="CM60" s="21" t="s">
        <v>346</v>
      </c>
      <c r="CN60" s="1"/>
      <c r="CO60" s="1"/>
      <c r="CP60" s="21" t="s">
        <v>256</v>
      </c>
      <c r="CQ60" s="21" t="s">
        <v>341</v>
      </c>
      <c r="CR60" s="21"/>
      <c r="CS60" s="21" t="s">
        <v>346</v>
      </c>
      <c r="CT60" s="1"/>
      <c r="CU60" s="1"/>
      <c r="CV60" s="21" t="s">
        <v>256</v>
      </c>
      <c r="CW60" s="21" t="s">
        <v>341</v>
      </c>
      <c r="CX60" s="21"/>
      <c r="CY60" s="21" t="s">
        <v>346</v>
      </c>
      <c r="CZ60" s="1"/>
      <c r="DA60" s="1"/>
      <c r="DB60" s="21" t="s">
        <v>256</v>
      </c>
      <c r="DC60" s="21" t="s">
        <v>341</v>
      </c>
      <c r="DD60" s="21"/>
      <c r="DE60" s="21" t="s">
        <v>346</v>
      </c>
      <c r="DF60" s="1"/>
      <c r="DG60" s="1"/>
      <c r="DH60" s="21" t="s">
        <v>256</v>
      </c>
      <c r="DI60" s="21" t="s">
        <v>341</v>
      </c>
      <c r="DJ60" s="21"/>
      <c r="DK60" s="21" t="s">
        <v>346</v>
      </c>
      <c r="DL60" s="1"/>
      <c r="DM60" s="1"/>
      <c r="DN60" s="21" t="s">
        <v>256</v>
      </c>
      <c r="DO60" s="21" t="s">
        <v>341</v>
      </c>
      <c r="DP60" s="21"/>
      <c r="DQ60" s="21" t="s">
        <v>346</v>
      </c>
      <c r="DR60" s="1"/>
      <c r="DS60" s="1"/>
      <c r="DT60" s="21" t="s">
        <v>347</v>
      </c>
      <c r="DU60" s="21">
        <v>1</v>
      </c>
      <c r="DV60" s="21" t="s">
        <v>347</v>
      </c>
      <c r="DW60" s="21" t="s">
        <v>348</v>
      </c>
      <c r="DX60" s="21" t="s">
        <v>347</v>
      </c>
      <c r="DY60" s="21" t="s">
        <v>347</v>
      </c>
      <c r="DZ60" s="9">
        <v>0</v>
      </c>
      <c r="EA60" s="21" t="s">
        <v>347</v>
      </c>
      <c r="EB60" s="21" t="s">
        <v>366</v>
      </c>
      <c r="EC60" s="21" t="s">
        <v>328</v>
      </c>
      <c r="ED60" s="21" t="s">
        <v>360</v>
      </c>
      <c r="EE60" s="21"/>
      <c r="EF60" s="21"/>
      <c r="EG60" s="21"/>
      <c r="EH60" s="22">
        <f>IF(C60=[1]Лист1!$C59,1,0)</f>
        <v>1</v>
      </c>
    </row>
    <row r="61" spans="1:138" ht="15" customHeight="1" x14ac:dyDescent="0.25">
      <c r="A61" s="27">
        <v>59</v>
      </c>
      <c r="B61" s="28" t="s">
        <v>712</v>
      </c>
      <c r="C61" s="41" t="s">
        <v>713</v>
      </c>
      <c r="D61" s="18" t="s">
        <v>335</v>
      </c>
      <c r="E61" s="19" t="s">
        <v>351</v>
      </c>
      <c r="F61" s="18" t="s">
        <v>354</v>
      </c>
      <c r="G61" s="19" t="s">
        <v>338</v>
      </c>
      <c r="H61" s="18"/>
      <c r="I61" s="18" t="s">
        <v>339</v>
      </c>
      <c r="J61" s="18" t="s">
        <v>340</v>
      </c>
      <c r="K61" s="18"/>
      <c r="L61" s="18"/>
      <c r="M61" s="20">
        <v>735.3</v>
      </c>
      <c r="N61" s="18" t="s">
        <v>328</v>
      </c>
      <c r="O61" s="18">
        <v>0</v>
      </c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21"/>
      <c r="AM61" s="21"/>
      <c r="AN61" s="21" t="s">
        <v>211</v>
      </c>
      <c r="AO61" s="21" t="s">
        <v>341</v>
      </c>
      <c r="AP61" s="21"/>
      <c r="AQ61" s="21" t="s">
        <v>342</v>
      </c>
      <c r="AR61" s="1"/>
      <c r="AS61" s="1"/>
      <c r="AT61" s="21" t="s">
        <v>255</v>
      </c>
      <c r="AU61" s="21" t="s">
        <v>352</v>
      </c>
      <c r="AV61" s="21"/>
      <c r="AW61" s="21" t="s">
        <v>343</v>
      </c>
      <c r="AX61" s="1"/>
      <c r="AY61" s="1"/>
      <c r="AZ61" s="21" t="s">
        <v>257</v>
      </c>
      <c r="BA61" s="21" t="s">
        <v>341</v>
      </c>
      <c r="BB61" s="21"/>
      <c r="BC61" s="21" t="s">
        <v>342</v>
      </c>
      <c r="BD61" s="1"/>
      <c r="BE61" s="1"/>
      <c r="BF61" s="21" t="s">
        <v>237</v>
      </c>
      <c r="BG61" s="21" t="s">
        <v>352</v>
      </c>
      <c r="BH61" s="21"/>
      <c r="BI61" s="21" t="s">
        <v>342</v>
      </c>
      <c r="BJ61" s="1"/>
      <c r="BK61" s="1"/>
      <c r="BL61" s="21" t="s">
        <v>258</v>
      </c>
      <c r="BM61" s="21" t="s">
        <v>344</v>
      </c>
      <c r="BN61" s="21" t="s">
        <v>363</v>
      </c>
      <c r="BO61" s="21" t="s">
        <v>342</v>
      </c>
      <c r="BP61" s="1"/>
      <c r="BQ61" s="1"/>
      <c r="BR61" s="21" t="s">
        <v>258</v>
      </c>
      <c r="BS61" s="21" t="s">
        <v>341</v>
      </c>
      <c r="BT61" s="21"/>
      <c r="BU61" s="21" t="s">
        <v>342</v>
      </c>
      <c r="BV61" s="1"/>
      <c r="BW61" s="1"/>
      <c r="BX61" s="21" t="s">
        <v>256</v>
      </c>
      <c r="BY61" s="21" t="s">
        <v>344</v>
      </c>
      <c r="BZ61" s="21" t="s">
        <v>345</v>
      </c>
      <c r="CA61" s="21" t="s">
        <v>346</v>
      </c>
      <c r="CB61" s="1"/>
      <c r="CC61" s="1"/>
      <c r="CD61" s="21" t="s">
        <v>256</v>
      </c>
      <c r="CE61" s="21" t="s">
        <v>341</v>
      </c>
      <c r="CF61" s="21"/>
      <c r="CG61" s="21" t="s">
        <v>346</v>
      </c>
      <c r="CH61" s="1"/>
      <c r="CI61" s="1"/>
      <c r="CJ61" s="21" t="s">
        <v>256</v>
      </c>
      <c r="CK61" s="21" t="s">
        <v>341</v>
      </c>
      <c r="CL61" s="21"/>
      <c r="CM61" s="21" t="s">
        <v>346</v>
      </c>
      <c r="CN61" s="1"/>
      <c r="CO61" s="1"/>
      <c r="CP61" s="21" t="s">
        <v>256</v>
      </c>
      <c r="CQ61" s="21" t="s">
        <v>341</v>
      </c>
      <c r="CR61" s="21"/>
      <c r="CS61" s="21" t="s">
        <v>346</v>
      </c>
      <c r="CT61" s="1"/>
      <c r="CU61" s="1"/>
      <c r="CV61" s="21" t="s">
        <v>256</v>
      </c>
      <c r="CW61" s="21" t="s">
        <v>341</v>
      </c>
      <c r="CX61" s="21"/>
      <c r="CY61" s="21" t="s">
        <v>346</v>
      </c>
      <c r="CZ61" s="1"/>
      <c r="DA61" s="1"/>
      <c r="DB61" s="21" t="s">
        <v>256</v>
      </c>
      <c r="DC61" s="21" t="s">
        <v>341</v>
      </c>
      <c r="DD61" s="21"/>
      <c r="DE61" s="21" t="s">
        <v>346</v>
      </c>
      <c r="DF61" s="1"/>
      <c r="DG61" s="1"/>
      <c r="DH61" s="21" t="s">
        <v>256</v>
      </c>
      <c r="DI61" s="21" t="s">
        <v>341</v>
      </c>
      <c r="DJ61" s="21"/>
      <c r="DK61" s="21" t="s">
        <v>346</v>
      </c>
      <c r="DL61" s="1"/>
      <c r="DM61" s="1"/>
      <c r="DN61" s="21" t="s">
        <v>256</v>
      </c>
      <c r="DO61" s="21" t="s">
        <v>341</v>
      </c>
      <c r="DP61" s="21"/>
      <c r="DQ61" s="21" t="s">
        <v>346</v>
      </c>
      <c r="DR61" s="1"/>
      <c r="DS61" s="1"/>
      <c r="DT61" s="21" t="s">
        <v>347</v>
      </c>
      <c r="DU61" s="21">
        <v>1</v>
      </c>
      <c r="DV61" s="21" t="s">
        <v>347</v>
      </c>
      <c r="DW61" s="21" t="s">
        <v>348</v>
      </c>
      <c r="DX61" s="21" t="s">
        <v>347</v>
      </c>
      <c r="DY61" s="21" t="s">
        <v>347</v>
      </c>
      <c r="DZ61" s="9">
        <v>0</v>
      </c>
      <c r="EA61" s="21" t="s">
        <v>347</v>
      </c>
      <c r="EB61" s="21" t="s">
        <v>366</v>
      </c>
      <c r="EC61" s="21" t="s">
        <v>328</v>
      </c>
      <c r="ED61" s="21" t="s">
        <v>350</v>
      </c>
      <c r="EE61" s="21"/>
      <c r="EF61" s="21"/>
      <c r="EG61" s="21"/>
      <c r="EH61" s="22">
        <f>IF(C61=[1]Лист1!$C60,1,0)</f>
        <v>1</v>
      </c>
    </row>
    <row r="62" spans="1:138" ht="15" customHeight="1" x14ac:dyDescent="0.25">
      <c r="A62" s="27">
        <v>60</v>
      </c>
      <c r="B62" s="28" t="s">
        <v>717</v>
      </c>
      <c r="C62" s="41" t="s">
        <v>718</v>
      </c>
      <c r="D62" s="18" t="s">
        <v>335</v>
      </c>
      <c r="E62" s="19" t="s">
        <v>351</v>
      </c>
      <c r="F62" s="18" t="s">
        <v>354</v>
      </c>
      <c r="G62" s="19" t="s">
        <v>338</v>
      </c>
      <c r="H62" s="18"/>
      <c r="I62" s="18" t="s">
        <v>339</v>
      </c>
      <c r="J62" s="18" t="s">
        <v>340</v>
      </c>
      <c r="K62" s="18"/>
      <c r="L62" s="18"/>
      <c r="M62" s="20">
        <v>1037.9000000000001</v>
      </c>
      <c r="N62" s="18" t="s">
        <v>328</v>
      </c>
      <c r="O62" s="18">
        <v>0</v>
      </c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21"/>
      <c r="AM62" s="21"/>
      <c r="AN62" s="21" t="s">
        <v>211</v>
      </c>
      <c r="AO62" s="21" t="s">
        <v>341</v>
      </c>
      <c r="AP62" s="21"/>
      <c r="AQ62" s="21" t="s">
        <v>342</v>
      </c>
      <c r="AR62" s="1"/>
      <c r="AS62" s="1"/>
      <c r="AT62" s="21" t="s">
        <v>255</v>
      </c>
      <c r="AU62" s="21" t="s">
        <v>352</v>
      </c>
      <c r="AV62" s="21"/>
      <c r="AW62" s="21" t="s">
        <v>343</v>
      </c>
      <c r="AX62" s="1"/>
      <c r="AY62" s="1"/>
      <c r="AZ62" s="21" t="s">
        <v>257</v>
      </c>
      <c r="BA62" s="21" t="s">
        <v>341</v>
      </c>
      <c r="BB62" s="21"/>
      <c r="BC62" s="21" t="s">
        <v>342</v>
      </c>
      <c r="BD62" s="1"/>
      <c r="BE62" s="1"/>
      <c r="BF62" s="21" t="s">
        <v>237</v>
      </c>
      <c r="BG62" s="21" t="s">
        <v>352</v>
      </c>
      <c r="BH62" s="21"/>
      <c r="BI62" s="21" t="s">
        <v>342</v>
      </c>
      <c r="BJ62" s="1"/>
      <c r="BK62" s="1"/>
      <c r="BL62" s="21" t="s">
        <v>258</v>
      </c>
      <c r="BM62" s="21" t="s">
        <v>344</v>
      </c>
      <c r="BN62" s="21" t="s">
        <v>363</v>
      </c>
      <c r="BO62" s="21" t="s">
        <v>342</v>
      </c>
      <c r="BP62" s="1"/>
      <c r="BQ62" s="1"/>
      <c r="BR62" s="21" t="s">
        <v>258</v>
      </c>
      <c r="BS62" s="21" t="s">
        <v>341</v>
      </c>
      <c r="BT62" s="21"/>
      <c r="BU62" s="21" t="s">
        <v>342</v>
      </c>
      <c r="BV62" s="1"/>
      <c r="BW62" s="1"/>
      <c r="BX62" s="21" t="s">
        <v>256</v>
      </c>
      <c r="BY62" s="21" t="s">
        <v>344</v>
      </c>
      <c r="BZ62" s="21" t="s">
        <v>345</v>
      </c>
      <c r="CA62" s="21" t="s">
        <v>346</v>
      </c>
      <c r="CB62" s="1"/>
      <c r="CC62" s="1"/>
      <c r="CD62" s="21" t="s">
        <v>256</v>
      </c>
      <c r="CE62" s="21" t="s">
        <v>341</v>
      </c>
      <c r="CF62" s="21"/>
      <c r="CG62" s="21" t="s">
        <v>346</v>
      </c>
      <c r="CH62" s="1"/>
      <c r="CI62" s="1"/>
      <c r="CJ62" s="21" t="s">
        <v>256</v>
      </c>
      <c r="CK62" s="21" t="s">
        <v>341</v>
      </c>
      <c r="CL62" s="21"/>
      <c r="CM62" s="21" t="s">
        <v>346</v>
      </c>
      <c r="CN62" s="1"/>
      <c r="CO62" s="1"/>
      <c r="CP62" s="21" t="s">
        <v>256</v>
      </c>
      <c r="CQ62" s="21" t="s">
        <v>341</v>
      </c>
      <c r="CR62" s="21"/>
      <c r="CS62" s="21" t="s">
        <v>346</v>
      </c>
      <c r="CT62" s="1"/>
      <c r="CU62" s="1"/>
      <c r="CV62" s="21" t="s">
        <v>256</v>
      </c>
      <c r="CW62" s="21" t="s">
        <v>341</v>
      </c>
      <c r="CX62" s="21"/>
      <c r="CY62" s="21" t="s">
        <v>346</v>
      </c>
      <c r="CZ62" s="1"/>
      <c r="DA62" s="1"/>
      <c r="DB62" s="21" t="s">
        <v>256</v>
      </c>
      <c r="DC62" s="21" t="s">
        <v>341</v>
      </c>
      <c r="DD62" s="21"/>
      <c r="DE62" s="21" t="s">
        <v>346</v>
      </c>
      <c r="DF62" s="1"/>
      <c r="DG62" s="1"/>
      <c r="DH62" s="21" t="s">
        <v>256</v>
      </c>
      <c r="DI62" s="21" t="s">
        <v>341</v>
      </c>
      <c r="DJ62" s="21"/>
      <c r="DK62" s="21" t="s">
        <v>346</v>
      </c>
      <c r="DL62" s="1"/>
      <c r="DM62" s="1"/>
      <c r="DN62" s="21" t="s">
        <v>256</v>
      </c>
      <c r="DO62" s="21" t="s">
        <v>341</v>
      </c>
      <c r="DP62" s="21"/>
      <c r="DQ62" s="21" t="s">
        <v>346</v>
      </c>
      <c r="DR62" s="1"/>
      <c r="DS62" s="1"/>
      <c r="DT62" s="21" t="s">
        <v>347</v>
      </c>
      <c r="DU62" s="21">
        <v>1</v>
      </c>
      <c r="DV62" s="21" t="s">
        <v>347</v>
      </c>
      <c r="DW62" s="21" t="s">
        <v>348</v>
      </c>
      <c r="DX62" s="21" t="s">
        <v>347</v>
      </c>
      <c r="DY62" s="21" t="s">
        <v>347</v>
      </c>
      <c r="DZ62" s="9">
        <v>0</v>
      </c>
      <c r="EA62" s="21" t="s">
        <v>347</v>
      </c>
      <c r="EB62" s="21" t="s">
        <v>366</v>
      </c>
      <c r="EC62" s="21" t="s">
        <v>328</v>
      </c>
      <c r="ED62" s="21" t="s">
        <v>350</v>
      </c>
      <c r="EE62" s="21"/>
      <c r="EF62" s="21"/>
      <c r="EG62" s="21"/>
      <c r="EH62" s="22">
        <f>IF(C62=[1]Лист1!$C61,1,0)</f>
        <v>1</v>
      </c>
    </row>
    <row r="63" spans="1:138" ht="15" customHeight="1" x14ac:dyDescent="0.25">
      <c r="A63" s="27">
        <v>61</v>
      </c>
      <c r="B63" s="28" t="s">
        <v>722</v>
      </c>
      <c r="C63" s="41" t="s">
        <v>723</v>
      </c>
      <c r="D63" s="18" t="s">
        <v>335</v>
      </c>
      <c r="E63" s="19" t="s">
        <v>351</v>
      </c>
      <c r="F63" s="18" t="s">
        <v>354</v>
      </c>
      <c r="G63" s="19" t="s">
        <v>338</v>
      </c>
      <c r="H63" s="18"/>
      <c r="I63" s="18" t="s">
        <v>339</v>
      </c>
      <c r="J63" s="18" t="s">
        <v>368</v>
      </c>
      <c r="K63" s="18"/>
      <c r="L63" s="18"/>
      <c r="M63" s="20">
        <v>727.5</v>
      </c>
      <c r="N63" s="18" t="s">
        <v>328</v>
      </c>
      <c r="O63" s="18">
        <v>0</v>
      </c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21"/>
      <c r="AM63" s="21"/>
      <c r="AN63" s="21" t="s">
        <v>211</v>
      </c>
      <c r="AO63" s="21" t="s">
        <v>341</v>
      </c>
      <c r="AP63" s="21"/>
      <c r="AQ63" s="21" t="s">
        <v>342</v>
      </c>
      <c r="AR63" s="1"/>
      <c r="AS63" s="1"/>
      <c r="AT63" s="21" t="s">
        <v>255</v>
      </c>
      <c r="AU63" s="21" t="s">
        <v>352</v>
      </c>
      <c r="AV63" s="21"/>
      <c r="AW63" s="21" t="s">
        <v>343</v>
      </c>
      <c r="AX63" s="1"/>
      <c r="AY63" s="1"/>
      <c r="AZ63" s="21" t="s">
        <v>257</v>
      </c>
      <c r="BA63" s="21" t="s">
        <v>341</v>
      </c>
      <c r="BB63" s="21"/>
      <c r="BC63" s="21" t="s">
        <v>342</v>
      </c>
      <c r="BD63" s="1"/>
      <c r="BE63" s="1"/>
      <c r="BF63" s="21" t="s">
        <v>237</v>
      </c>
      <c r="BG63" s="21" t="s">
        <v>352</v>
      </c>
      <c r="BH63" s="21"/>
      <c r="BI63" s="21" t="s">
        <v>342</v>
      </c>
      <c r="BJ63" s="1"/>
      <c r="BK63" s="1"/>
      <c r="BL63" s="21" t="s">
        <v>258</v>
      </c>
      <c r="BM63" s="21" t="s">
        <v>344</v>
      </c>
      <c r="BN63" s="21" t="s">
        <v>363</v>
      </c>
      <c r="BO63" s="21" t="s">
        <v>342</v>
      </c>
      <c r="BP63" s="1"/>
      <c r="BQ63" s="1"/>
      <c r="BR63" s="21" t="s">
        <v>258</v>
      </c>
      <c r="BS63" s="21" t="s">
        <v>341</v>
      </c>
      <c r="BT63" s="21"/>
      <c r="BU63" s="21" t="s">
        <v>342</v>
      </c>
      <c r="BV63" s="1"/>
      <c r="BW63" s="1"/>
      <c r="BX63" s="21" t="s">
        <v>256</v>
      </c>
      <c r="BY63" s="21" t="s">
        <v>344</v>
      </c>
      <c r="BZ63" s="21" t="s">
        <v>345</v>
      </c>
      <c r="CA63" s="21" t="s">
        <v>346</v>
      </c>
      <c r="CB63" s="1">
        <v>42248</v>
      </c>
      <c r="CC63" s="1">
        <v>46631</v>
      </c>
      <c r="CD63" s="21" t="s">
        <v>256</v>
      </c>
      <c r="CE63" s="21" t="s">
        <v>341</v>
      </c>
      <c r="CF63" s="21"/>
      <c r="CG63" s="21" t="s">
        <v>346</v>
      </c>
      <c r="CH63" s="1"/>
      <c r="CI63" s="1"/>
      <c r="CJ63" s="21" t="s">
        <v>256</v>
      </c>
      <c r="CK63" s="21" t="s">
        <v>341</v>
      </c>
      <c r="CL63" s="21"/>
      <c r="CM63" s="21" t="s">
        <v>346</v>
      </c>
      <c r="CN63" s="1"/>
      <c r="CO63" s="1"/>
      <c r="CP63" s="21" t="s">
        <v>256</v>
      </c>
      <c r="CQ63" s="21" t="s">
        <v>341</v>
      </c>
      <c r="CR63" s="21"/>
      <c r="CS63" s="21" t="s">
        <v>346</v>
      </c>
      <c r="CT63" s="1"/>
      <c r="CU63" s="1"/>
      <c r="CV63" s="21" t="s">
        <v>256</v>
      </c>
      <c r="CW63" s="21" t="s">
        <v>341</v>
      </c>
      <c r="CX63" s="21"/>
      <c r="CY63" s="21" t="s">
        <v>346</v>
      </c>
      <c r="CZ63" s="1"/>
      <c r="DA63" s="1"/>
      <c r="DB63" s="21" t="s">
        <v>256</v>
      </c>
      <c r="DC63" s="21" t="s">
        <v>341</v>
      </c>
      <c r="DD63" s="21"/>
      <c r="DE63" s="21" t="s">
        <v>346</v>
      </c>
      <c r="DF63" s="1"/>
      <c r="DG63" s="1"/>
      <c r="DH63" s="21" t="s">
        <v>256</v>
      </c>
      <c r="DI63" s="21" t="s">
        <v>341</v>
      </c>
      <c r="DJ63" s="21"/>
      <c r="DK63" s="21" t="s">
        <v>346</v>
      </c>
      <c r="DL63" s="1"/>
      <c r="DM63" s="1"/>
      <c r="DN63" s="21" t="s">
        <v>256</v>
      </c>
      <c r="DO63" s="21" t="s">
        <v>341</v>
      </c>
      <c r="DP63" s="21"/>
      <c r="DQ63" s="21" t="s">
        <v>346</v>
      </c>
      <c r="DR63" s="1"/>
      <c r="DS63" s="1"/>
      <c r="DT63" s="21" t="s">
        <v>347</v>
      </c>
      <c r="DU63" s="21">
        <v>1</v>
      </c>
      <c r="DV63" s="21" t="s">
        <v>347</v>
      </c>
      <c r="DW63" s="21" t="s">
        <v>348</v>
      </c>
      <c r="DX63" s="21" t="s">
        <v>347</v>
      </c>
      <c r="DY63" s="21" t="s">
        <v>347</v>
      </c>
      <c r="DZ63" s="9">
        <v>0</v>
      </c>
      <c r="EA63" s="21" t="s">
        <v>347</v>
      </c>
      <c r="EB63" s="21" t="s">
        <v>366</v>
      </c>
      <c r="EC63" s="21" t="s">
        <v>328</v>
      </c>
      <c r="ED63" s="21" t="s">
        <v>350</v>
      </c>
      <c r="EE63" s="21"/>
      <c r="EF63" s="21"/>
      <c r="EG63" s="21"/>
      <c r="EH63" s="22">
        <f>IF(C63=[1]Лист1!$C62,1,0)</f>
        <v>1</v>
      </c>
    </row>
    <row r="64" spans="1:138" ht="15" customHeight="1" x14ac:dyDescent="0.25">
      <c r="A64" s="27">
        <v>62</v>
      </c>
      <c r="B64" s="28" t="s">
        <v>727</v>
      </c>
      <c r="C64" s="41" t="s">
        <v>728</v>
      </c>
      <c r="D64" s="18" t="s">
        <v>335</v>
      </c>
      <c r="E64" s="19" t="s">
        <v>351</v>
      </c>
      <c r="F64" s="18" t="s">
        <v>354</v>
      </c>
      <c r="G64" s="19" t="s">
        <v>338</v>
      </c>
      <c r="H64" s="18"/>
      <c r="I64" s="18" t="s">
        <v>339</v>
      </c>
      <c r="J64" s="18" t="s">
        <v>340</v>
      </c>
      <c r="K64" s="18"/>
      <c r="L64" s="18"/>
      <c r="M64" s="20">
        <v>740.36</v>
      </c>
      <c r="N64" s="18" t="s">
        <v>328</v>
      </c>
      <c r="O64" s="18">
        <v>0</v>
      </c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21"/>
      <c r="AM64" s="21"/>
      <c r="AN64" s="21" t="s">
        <v>211</v>
      </c>
      <c r="AO64" s="21" t="s">
        <v>341</v>
      </c>
      <c r="AP64" s="21"/>
      <c r="AQ64" s="21" t="s">
        <v>342</v>
      </c>
      <c r="AR64" s="1"/>
      <c r="AS64" s="1"/>
      <c r="AT64" s="21" t="s">
        <v>255</v>
      </c>
      <c r="AU64" s="21" t="s">
        <v>352</v>
      </c>
      <c r="AV64" s="21"/>
      <c r="AW64" s="21" t="s">
        <v>343</v>
      </c>
      <c r="AX64" s="1"/>
      <c r="AY64" s="1"/>
      <c r="AZ64" s="21" t="s">
        <v>257</v>
      </c>
      <c r="BA64" s="21" t="s">
        <v>341</v>
      </c>
      <c r="BB64" s="21"/>
      <c r="BC64" s="21" t="s">
        <v>342</v>
      </c>
      <c r="BD64" s="1"/>
      <c r="BE64" s="1"/>
      <c r="BF64" s="21" t="s">
        <v>237</v>
      </c>
      <c r="BG64" s="21" t="s">
        <v>352</v>
      </c>
      <c r="BH64" s="21"/>
      <c r="BI64" s="21" t="s">
        <v>342</v>
      </c>
      <c r="BJ64" s="1"/>
      <c r="BK64" s="1"/>
      <c r="BL64" s="21" t="s">
        <v>258</v>
      </c>
      <c r="BM64" s="21" t="s">
        <v>344</v>
      </c>
      <c r="BN64" s="21" t="s">
        <v>345</v>
      </c>
      <c r="BO64" s="21" t="s">
        <v>342</v>
      </c>
      <c r="BP64" s="1">
        <v>41632</v>
      </c>
      <c r="BQ64" s="1">
        <v>43691</v>
      </c>
      <c r="BR64" s="21" t="s">
        <v>258</v>
      </c>
      <c r="BS64" s="21" t="s">
        <v>341</v>
      </c>
      <c r="BT64" s="21"/>
      <c r="BU64" s="21" t="s">
        <v>342</v>
      </c>
      <c r="BV64" s="1"/>
      <c r="BW64" s="1"/>
      <c r="BX64" s="21" t="s">
        <v>256</v>
      </c>
      <c r="BY64" s="21" t="s">
        <v>344</v>
      </c>
      <c r="BZ64" s="21" t="s">
        <v>345</v>
      </c>
      <c r="CA64" s="21" t="s">
        <v>346</v>
      </c>
      <c r="CB64" s="1">
        <v>41394</v>
      </c>
      <c r="CC64" s="1">
        <v>47238</v>
      </c>
      <c r="CD64" s="21" t="s">
        <v>256</v>
      </c>
      <c r="CE64" s="21" t="s">
        <v>341</v>
      </c>
      <c r="CF64" s="21"/>
      <c r="CG64" s="21" t="s">
        <v>346</v>
      </c>
      <c r="CH64" s="1"/>
      <c r="CI64" s="1"/>
      <c r="CJ64" s="21" t="s">
        <v>256</v>
      </c>
      <c r="CK64" s="21" t="s">
        <v>341</v>
      </c>
      <c r="CL64" s="21"/>
      <c r="CM64" s="21" t="s">
        <v>346</v>
      </c>
      <c r="CN64" s="1"/>
      <c r="CO64" s="1"/>
      <c r="CP64" s="21" t="s">
        <v>256</v>
      </c>
      <c r="CQ64" s="21" t="s">
        <v>341</v>
      </c>
      <c r="CR64" s="21"/>
      <c r="CS64" s="21" t="s">
        <v>346</v>
      </c>
      <c r="CT64" s="1"/>
      <c r="CU64" s="1"/>
      <c r="CV64" s="21" t="s">
        <v>256</v>
      </c>
      <c r="CW64" s="21" t="s">
        <v>341</v>
      </c>
      <c r="CX64" s="21"/>
      <c r="CY64" s="21" t="s">
        <v>346</v>
      </c>
      <c r="CZ64" s="1"/>
      <c r="DA64" s="1"/>
      <c r="DB64" s="21" t="s">
        <v>256</v>
      </c>
      <c r="DC64" s="21" t="s">
        <v>341</v>
      </c>
      <c r="DD64" s="21"/>
      <c r="DE64" s="21" t="s">
        <v>346</v>
      </c>
      <c r="DF64" s="1"/>
      <c r="DG64" s="1"/>
      <c r="DH64" s="21" t="s">
        <v>256</v>
      </c>
      <c r="DI64" s="21" t="s">
        <v>341</v>
      </c>
      <c r="DJ64" s="21"/>
      <c r="DK64" s="21" t="s">
        <v>346</v>
      </c>
      <c r="DL64" s="1"/>
      <c r="DM64" s="1"/>
      <c r="DN64" s="21" t="s">
        <v>256</v>
      </c>
      <c r="DO64" s="21" t="s">
        <v>341</v>
      </c>
      <c r="DP64" s="21"/>
      <c r="DQ64" s="21" t="s">
        <v>346</v>
      </c>
      <c r="DR64" s="1"/>
      <c r="DS64" s="1"/>
      <c r="DT64" s="21" t="s">
        <v>347</v>
      </c>
      <c r="DU64" s="21">
        <v>1</v>
      </c>
      <c r="DV64" s="21" t="s">
        <v>347</v>
      </c>
      <c r="DW64" s="21" t="s">
        <v>348</v>
      </c>
      <c r="DX64" s="21" t="s">
        <v>347</v>
      </c>
      <c r="DY64" s="21" t="s">
        <v>347</v>
      </c>
      <c r="DZ64" s="9">
        <v>0</v>
      </c>
      <c r="EA64" s="21" t="s">
        <v>347</v>
      </c>
      <c r="EB64" s="21" t="s">
        <v>366</v>
      </c>
      <c r="EC64" s="21" t="s">
        <v>328</v>
      </c>
      <c r="ED64" s="21" t="s">
        <v>350</v>
      </c>
      <c r="EE64" s="21"/>
      <c r="EF64" s="21"/>
      <c r="EG64" s="21"/>
      <c r="EH64" s="22">
        <f>IF(C64=[1]Лист1!$C63,1,0)</f>
        <v>1</v>
      </c>
    </row>
    <row r="65" spans="1:138" ht="15" customHeight="1" x14ac:dyDescent="0.25">
      <c r="A65" s="27">
        <v>63</v>
      </c>
      <c r="B65" s="28" t="s">
        <v>732</v>
      </c>
      <c r="C65" s="41" t="s">
        <v>733</v>
      </c>
      <c r="D65" s="18" t="s">
        <v>335</v>
      </c>
      <c r="E65" s="19" t="s">
        <v>351</v>
      </c>
      <c r="F65" s="18" t="s">
        <v>337</v>
      </c>
      <c r="G65" s="19" t="s">
        <v>338</v>
      </c>
      <c r="H65" s="18"/>
      <c r="I65" s="18" t="s">
        <v>339</v>
      </c>
      <c r="J65" s="18" t="s">
        <v>340</v>
      </c>
      <c r="K65" s="18"/>
      <c r="L65" s="18"/>
      <c r="M65" s="20">
        <v>718.09</v>
      </c>
      <c r="N65" s="18" t="s">
        <v>328</v>
      </c>
      <c r="O65" s="18">
        <v>0</v>
      </c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21"/>
      <c r="AM65" s="21"/>
      <c r="AN65" s="21" t="s">
        <v>211</v>
      </c>
      <c r="AO65" s="21" t="s">
        <v>341</v>
      </c>
      <c r="AP65" s="21"/>
      <c r="AQ65" s="21" t="s">
        <v>342</v>
      </c>
      <c r="AR65" s="1"/>
      <c r="AS65" s="1"/>
      <c r="AT65" s="21" t="s">
        <v>255</v>
      </c>
      <c r="AU65" s="21" t="s">
        <v>344</v>
      </c>
      <c r="AV65" s="21" t="s">
        <v>345</v>
      </c>
      <c r="AW65" s="21" t="s">
        <v>343</v>
      </c>
      <c r="AX65" s="1">
        <v>41858</v>
      </c>
      <c r="AY65" s="1">
        <v>43017</v>
      </c>
      <c r="AZ65" s="21" t="s">
        <v>257</v>
      </c>
      <c r="BA65" s="21" t="s">
        <v>341</v>
      </c>
      <c r="BB65" s="21"/>
      <c r="BC65" s="21" t="s">
        <v>342</v>
      </c>
      <c r="BD65" s="1"/>
      <c r="BE65" s="1"/>
      <c r="BF65" s="21" t="s">
        <v>237</v>
      </c>
      <c r="BG65" s="21" t="s">
        <v>344</v>
      </c>
      <c r="BH65" s="21" t="s">
        <v>345</v>
      </c>
      <c r="BI65" s="21" t="s">
        <v>342</v>
      </c>
      <c r="BJ65" s="1">
        <v>41858</v>
      </c>
      <c r="BK65" s="1">
        <v>43017</v>
      </c>
      <c r="BL65" s="21" t="s">
        <v>258</v>
      </c>
      <c r="BM65" s="21" t="s">
        <v>344</v>
      </c>
      <c r="BN65" s="21" t="s">
        <v>363</v>
      </c>
      <c r="BO65" s="21" t="s">
        <v>342</v>
      </c>
      <c r="BP65" s="1"/>
      <c r="BQ65" s="1"/>
      <c r="BR65" s="21" t="s">
        <v>258</v>
      </c>
      <c r="BS65" s="21" t="s">
        <v>341</v>
      </c>
      <c r="BT65" s="21"/>
      <c r="BU65" s="21" t="s">
        <v>342</v>
      </c>
      <c r="BV65" s="1"/>
      <c r="BW65" s="1"/>
      <c r="BX65" s="21" t="s">
        <v>256</v>
      </c>
      <c r="BY65" s="21" t="s">
        <v>344</v>
      </c>
      <c r="BZ65" s="21" t="s">
        <v>345</v>
      </c>
      <c r="CA65" s="21" t="s">
        <v>346</v>
      </c>
      <c r="CB65" s="1"/>
      <c r="CC65" s="1"/>
      <c r="CD65" s="21" t="s">
        <v>256</v>
      </c>
      <c r="CE65" s="21" t="s">
        <v>341</v>
      </c>
      <c r="CF65" s="21"/>
      <c r="CG65" s="21" t="s">
        <v>346</v>
      </c>
      <c r="CH65" s="1"/>
      <c r="CI65" s="1"/>
      <c r="CJ65" s="21" t="s">
        <v>256</v>
      </c>
      <c r="CK65" s="21" t="s">
        <v>341</v>
      </c>
      <c r="CL65" s="21"/>
      <c r="CM65" s="21" t="s">
        <v>346</v>
      </c>
      <c r="CN65" s="1"/>
      <c r="CO65" s="1"/>
      <c r="CP65" s="21" t="s">
        <v>256</v>
      </c>
      <c r="CQ65" s="21" t="s">
        <v>341</v>
      </c>
      <c r="CR65" s="21"/>
      <c r="CS65" s="21" t="s">
        <v>346</v>
      </c>
      <c r="CT65" s="1"/>
      <c r="CU65" s="1"/>
      <c r="CV65" s="21" t="s">
        <v>256</v>
      </c>
      <c r="CW65" s="21" t="s">
        <v>341</v>
      </c>
      <c r="CX65" s="21"/>
      <c r="CY65" s="21" t="s">
        <v>346</v>
      </c>
      <c r="CZ65" s="1"/>
      <c r="DA65" s="1"/>
      <c r="DB65" s="21" t="s">
        <v>256</v>
      </c>
      <c r="DC65" s="21" t="s">
        <v>341</v>
      </c>
      <c r="DD65" s="21"/>
      <c r="DE65" s="21" t="s">
        <v>346</v>
      </c>
      <c r="DF65" s="1"/>
      <c r="DG65" s="1"/>
      <c r="DH65" s="21" t="s">
        <v>256</v>
      </c>
      <c r="DI65" s="21" t="s">
        <v>341</v>
      </c>
      <c r="DJ65" s="21"/>
      <c r="DK65" s="21" t="s">
        <v>346</v>
      </c>
      <c r="DL65" s="1"/>
      <c r="DM65" s="1"/>
      <c r="DN65" s="21" t="s">
        <v>256</v>
      </c>
      <c r="DO65" s="21" t="s">
        <v>341</v>
      </c>
      <c r="DP65" s="21"/>
      <c r="DQ65" s="21" t="s">
        <v>346</v>
      </c>
      <c r="DR65" s="1"/>
      <c r="DS65" s="1"/>
      <c r="DT65" s="21" t="s">
        <v>347</v>
      </c>
      <c r="DU65" s="21">
        <v>1</v>
      </c>
      <c r="DV65" s="21" t="s">
        <v>347</v>
      </c>
      <c r="DW65" s="21" t="s">
        <v>348</v>
      </c>
      <c r="DX65" s="21" t="s">
        <v>347</v>
      </c>
      <c r="DY65" s="21" t="s">
        <v>347</v>
      </c>
      <c r="DZ65" s="9">
        <v>0</v>
      </c>
      <c r="EA65" s="21" t="s">
        <v>347</v>
      </c>
      <c r="EB65" s="21" t="s">
        <v>366</v>
      </c>
      <c r="EC65" s="21" t="s">
        <v>328</v>
      </c>
      <c r="ED65" s="21" t="s">
        <v>350</v>
      </c>
      <c r="EE65" s="21"/>
      <c r="EF65" s="21"/>
      <c r="EG65" s="21"/>
      <c r="EH65" s="22">
        <f>IF(C65=[1]Лист1!$C64,1,0)</f>
        <v>1</v>
      </c>
    </row>
    <row r="66" spans="1:138" ht="15" customHeight="1" x14ac:dyDescent="0.25">
      <c r="A66" s="27">
        <v>64</v>
      </c>
      <c r="B66" s="28" t="s">
        <v>737</v>
      </c>
      <c r="C66" s="41" t="s">
        <v>738</v>
      </c>
      <c r="D66" s="18" t="s">
        <v>335</v>
      </c>
      <c r="E66" s="19" t="s">
        <v>351</v>
      </c>
      <c r="F66" s="18" t="s">
        <v>337</v>
      </c>
      <c r="G66" s="19" t="s">
        <v>338</v>
      </c>
      <c r="H66" s="18"/>
      <c r="I66" s="18" t="s">
        <v>339</v>
      </c>
      <c r="J66" s="18" t="s">
        <v>368</v>
      </c>
      <c r="K66" s="18"/>
      <c r="L66" s="18"/>
      <c r="M66" s="20">
        <v>816</v>
      </c>
      <c r="N66" s="18" t="s">
        <v>328</v>
      </c>
      <c r="O66" s="18">
        <v>0</v>
      </c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21"/>
      <c r="AM66" s="21"/>
      <c r="AN66" s="21" t="s">
        <v>211</v>
      </c>
      <c r="AO66" s="21" t="s">
        <v>341</v>
      </c>
      <c r="AP66" s="21"/>
      <c r="AQ66" s="21" t="s">
        <v>342</v>
      </c>
      <c r="AR66" s="1"/>
      <c r="AS66" s="1"/>
      <c r="AT66" s="21" t="s">
        <v>255</v>
      </c>
      <c r="AU66" s="21" t="s">
        <v>352</v>
      </c>
      <c r="AV66" s="21"/>
      <c r="AW66" s="21" t="s">
        <v>343</v>
      </c>
      <c r="AX66" s="1"/>
      <c r="AY66" s="1"/>
      <c r="AZ66" s="21" t="s">
        <v>257</v>
      </c>
      <c r="BA66" s="21" t="s">
        <v>341</v>
      </c>
      <c r="BB66" s="21"/>
      <c r="BC66" s="21" t="s">
        <v>342</v>
      </c>
      <c r="BD66" s="1"/>
      <c r="BE66" s="1"/>
      <c r="BF66" s="21" t="s">
        <v>237</v>
      </c>
      <c r="BG66" s="21" t="s">
        <v>352</v>
      </c>
      <c r="BH66" s="21"/>
      <c r="BI66" s="21" t="s">
        <v>342</v>
      </c>
      <c r="BJ66" s="1"/>
      <c r="BK66" s="1"/>
      <c r="BL66" s="21" t="s">
        <v>258</v>
      </c>
      <c r="BM66" s="21" t="s">
        <v>344</v>
      </c>
      <c r="BN66" s="21" t="s">
        <v>363</v>
      </c>
      <c r="BO66" s="21" t="s">
        <v>342</v>
      </c>
      <c r="BP66" s="1">
        <v>41508</v>
      </c>
      <c r="BQ66" s="1">
        <v>42889</v>
      </c>
      <c r="BR66" s="21" t="s">
        <v>258</v>
      </c>
      <c r="BS66" s="21" t="s">
        <v>341</v>
      </c>
      <c r="BT66" s="21"/>
      <c r="BU66" s="21" t="s">
        <v>342</v>
      </c>
      <c r="BV66" s="1"/>
      <c r="BW66" s="1"/>
      <c r="BX66" s="21" t="s">
        <v>256</v>
      </c>
      <c r="BY66" s="21" t="s">
        <v>344</v>
      </c>
      <c r="BZ66" s="21" t="s">
        <v>345</v>
      </c>
      <c r="CA66" s="21" t="s">
        <v>346</v>
      </c>
      <c r="CB66" s="1">
        <v>42248</v>
      </c>
      <c r="CC66" s="1">
        <v>46631</v>
      </c>
      <c r="CD66" s="21" t="s">
        <v>256</v>
      </c>
      <c r="CE66" s="21" t="s">
        <v>341</v>
      </c>
      <c r="CF66" s="21"/>
      <c r="CG66" s="21" t="s">
        <v>346</v>
      </c>
      <c r="CH66" s="1"/>
      <c r="CI66" s="1"/>
      <c r="CJ66" s="21" t="s">
        <v>256</v>
      </c>
      <c r="CK66" s="21" t="s">
        <v>341</v>
      </c>
      <c r="CL66" s="21"/>
      <c r="CM66" s="21" t="s">
        <v>346</v>
      </c>
      <c r="CN66" s="1"/>
      <c r="CO66" s="1"/>
      <c r="CP66" s="21" t="s">
        <v>256</v>
      </c>
      <c r="CQ66" s="21" t="s">
        <v>341</v>
      </c>
      <c r="CR66" s="21"/>
      <c r="CS66" s="21" t="s">
        <v>346</v>
      </c>
      <c r="CT66" s="1"/>
      <c r="CU66" s="1"/>
      <c r="CV66" s="21" t="s">
        <v>256</v>
      </c>
      <c r="CW66" s="21" t="s">
        <v>341</v>
      </c>
      <c r="CX66" s="21"/>
      <c r="CY66" s="21" t="s">
        <v>346</v>
      </c>
      <c r="CZ66" s="1"/>
      <c r="DA66" s="1"/>
      <c r="DB66" s="21" t="s">
        <v>256</v>
      </c>
      <c r="DC66" s="21" t="s">
        <v>341</v>
      </c>
      <c r="DD66" s="21"/>
      <c r="DE66" s="21" t="s">
        <v>346</v>
      </c>
      <c r="DF66" s="1"/>
      <c r="DG66" s="1"/>
      <c r="DH66" s="21" t="s">
        <v>256</v>
      </c>
      <c r="DI66" s="21" t="s">
        <v>341</v>
      </c>
      <c r="DJ66" s="21"/>
      <c r="DK66" s="21" t="s">
        <v>346</v>
      </c>
      <c r="DL66" s="1"/>
      <c r="DM66" s="1"/>
      <c r="DN66" s="21" t="s">
        <v>256</v>
      </c>
      <c r="DO66" s="21" t="s">
        <v>341</v>
      </c>
      <c r="DP66" s="21"/>
      <c r="DQ66" s="21" t="s">
        <v>346</v>
      </c>
      <c r="DR66" s="1"/>
      <c r="DS66" s="1"/>
      <c r="DT66" s="21" t="s">
        <v>347</v>
      </c>
      <c r="DU66" s="21">
        <v>1</v>
      </c>
      <c r="DV66" s="21" t="s">
        <v>347</v>
      </c>
      <c r="DW66" s="21" t="s">
        <v>348</v>
      </c>
      <c r="DX66" s="21" t="s">
        <v>347</v>
      </c>
      <c r="DY66" s="21" t="s">
        <v>347</v>
      </c>
      <c r="DZ66" s="9">
        <v>0</v>
      </c>
      <c r="EA66" s="21" t="s">
        <v>347</v>
      </c>
      <c r="EB66" s="21" t="s">
        <v>366</v>
      </c>
      <c r="EC66" s="21" t="s">
        <v>328</v>
      </c>
      <c r="ED66" s="21" t="s">
        <v>350</v>
      </c>
      <c r="EE66" s="21"/>
      <c r="EF66" s="21"/>
      <c r="EG66" s="21"/>
      <c r="EH66" s="22">
        <f>IF(C66=[1]Лист1!$C65,1,0)</f>
        <v>1</v>
      </c>
    </row>
    <row r="67" spans="1:138" ht="15" customHeight="1" x14ac:dyDescent="0.25">
      <c r="A67" s="27">
        <v>65</v>
      </c>
      <c r="B67" s="28" t="s">
        <v>742</v>
      </c>
      <c r="C67" s="41" t="s">
        <v>743</v>
      </c>
      <c r="D67" s="18" t="s">
        <v>335</v>
      </c>
      <c r="E67" s="19" t="s">
        <v>351</v>
      </c>
      <c r="F67" s="18" t="s">
        <v>354</v>
      </c>
      <c r="G67" s="19" t="s">
        <v>338</v>
      </c>
      <c r="H67" s="18"/>
      <c r="I67" s="18" t="s">
        <v>339</v>
      </c>
      <c r="J67" s="18" t="s">
        <v>340</v>
      </c>
      <c r="K67" s="18"/>
      <c r="L67" s="18"/>
      <c r="M67" s="20">
        <v>695</v>
      </c>
      <c r="N67" s="18" t="s">
        <v>328</v>
      </c>
      <c r="O67" s="18">
        <v>0</v>
      </c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21"/>
      <c r="AM67" s="21"/>
      <c r="AN67" s="21" t="s">
        <v>211</v>
      </c>
      <c r="AO67" s="21" t="s">
        <v>341</v>
      </c>
      <c r="AP67" s="21"/>
      <c r="AQ67" s="21" t="s">
        <v>342</v>
      </c>
      <c r="AR67" s="1"/>
      <c r="AS67" s="1"/>
      <c r="AT67" s="21" t="s">
        <v>255</v>
      </c>
      <c r="AU67" s="21" t="s">
        <v>344</v>
      </c>
      <c r="AV67" s="21" t="s">
        <v>363</v>
      </c>
      <c r="AW67" s="21" t="s">
        <v>343</v>
      </c>
      <c r="AX67" s="1">
        <v>41089</v>
      </c>
      <c r="AY67" s="1">
        <v>43313</v>
      </c>
      <c r="AZ67" s="21" t="s">
        <v>257</v>
      </c>
      <c r="BA67" s="21" t="s">
        <v>341</v>
      </c>
      <c r="BB67" s="21"/>
      <c r="BC67" s="21" t="s">
        <v>342</v>
      </c>
      <c r="BD67" s="1"/>
      <c r="BE67" s="1"/>
      <c r="BF67" s="21" t="s">
        <v>237</v>
      </c>
      <c r="BG67" s="21" t="s">
        <v>344</v>
      </c>
      <c r="BH67" s="21" t="s">
        <v>363</v>
      </c>
      <c r="BI67" s="21" t="s">
        <v>342</v>
      </c>
      <c r="BJ67" s="1">
        <v>41089</v>
      </c>
      <c r="BK67" s="1">
        <v>43313</v>
      </c>
      <c r="BL67" s="21" t="s">
        <v>258</v>
      </c>
      <c r="BM67" s="21" t="s">
        <v>344</v>
      </c>
      <c r="BN67" s="21" t="s">
        <v>363</v>
      </c>
      <c r="BO67" s="21" t="s">
        <v>342</v>
      </c>
      <c r="BP67" s="1">
        <v>41499</v>
      </c>
      <c r="BQ67" s="1">
        <v>42889</v>
      </c>
      <c r="BR67" s="21" t="s">
        <v>258</v>
      </c>
      <c r="BS67" s="21" t="s">
        <v>341</v>
      </c>
      <c r="BT67" s="21"/>
      <c r="BU67" s="21" t="s">
        <v>342</v>
      </c>
      <c r="BV67" s="1"/>
      <c r="BW67" s="1"/>
      <c r="BX67" s="21" t="s">
        <v>256</v>
      </c>
      <c r="BY67" s="21" t="s">
        <v>344</v>
      </c>
      <c r="BZ67" s="21" t="s">
        <v>345</v>
      </c>
      <c r="CA67" s="21" t="s">
        <v>346</v>
      </c>
      <c r="CB67" s="1"/>
      <c r="CC67" s="1"/>
      <c r="CD67" s="21" t="s">
        <v>256</v>
      </c>
      <c r="CE67" s="21" t="s">
        <v>341</v>
      </c>
      <c r="CF67" s="21"/>
      <c r="CG67" s="21" t="s">
        <v>346</v>
      </c>
      <c r="CH67" s="1"/>
      <c r="CI67" s="1"/>
      <c r="CJ67" s="21" t="s">
        <v>256</v>
      </c>
      <c r="CK67" s="21" t="s">
        <v>341</v>
      </c>
      <c r="CL67" s="21"/>
      <c r="CM67" s="21" t="s">
        <v>346</v>
      </c>
      <c r="CN67" s="1"/>
      <c r="CO67" s="1"/>
      <c r="CP67" s="21" t="s">
        <v>256</v>
      </c>
      <c r="CQ67" s="21" t="s">
        <v>341</v>
      </c>
      <c r="CR67" s="21"/>
      <c r="CS67" s="21" t="s">
        <v>346</v>
      </c>
      <c r="CT67" s="1"/>
      <c r="CU67" s="1"/>
      <c r="CV67" s="21" t="s">
        <v>256</v>
      </c>
      <c r="CW67" s="21" t="s">
        <v>341</v>
      </c>
      <c r="CX67" s="21"/>
      <c r="CY67" s="21" t="s">
        <v>346</v>
      </c>
      <c r="CZ67" s="1"/>
      <c r="DA67" s="1"/>
      <c r="DB67" s="21" t="s">
        <v>256</v>
      </c>
      <c r="DC67" s="21" t="s">
        <v>341</v>
      </c>
      <c r="DD67" s="21"/>
      <c r="DE67" s="21" t="s">
        <v>346</v>
      </c>
      <c r="DF67" s="1"/>
      <c r="DG67" s="1"/>
      <c r="DH67" s="21" t="s">
        <v>256</v>
      </c>
      <c r="DI67" s="21" t="s">
        <v>341</v>
      </c>
      <c r="DJ67" s="21"/>
      <c r="DK67" s="21" t="s">
        <v>346</v>
      </c>
      <c r="DL67" s="1"/>
      <c r="DM67" s="1"/>
      <c r="DN67" s="21" t="s">
        <v>256</v>
      </c>
      <c r="DO67" s="21" t="s">
        <v>341</v>
      </c>
      <c r="DP67" s="21"/>
      <c r="DQ67" s="21" t="s">
        <v>346</v>
      </c>
      <c r="DR67" s="1"/>
      <c r="DS67" s="1"/>
      <c r="DT67" s="21" t="s">
        <v>347</v>
      </c>
      <c r="DU67" s="21">
        <v>1</v>
      </c>
      <c r="DV67" s="21" t="s">
        <v>347</v>
      </c>
      <c r="DW67" s="21" t="s">
        <v>348</v>
      </c>
      <c r="DX67" s="21" t="s">
        <v>347</v>
      </c>
      <c r="DY67" s="21" t="s">
        <v>347</v>
      </c>
      <c r="DZ67" s="9">
        <v>0</v>
      </c>
      <c r="EA67" s="21" t="s">
        <v>347</v>
      </c>
      <c r="EB67" s="21" t="s">
        <v>366</v>
      </c>
      <c r="EC67" s="21" t="s">
        <v>328</v>
      </c>
      <c r="ED67" s="21" t="s">
        <v>350</v>
      </c>
      <c r="EE67" s="21"/>
      <c r="EF67" s="21"/>
      <c r="EG67" s="21"/>
      <c r="EH67" s="22">
        <f>IF(C67=[1]Лист1!$C66,1,0)</f>
        <v>1</v>
      </c>
    </row>
  </sheetData>
  <sheetProtection algorithmName="SHA-512" hashValue="BdW0ctSiCz4onTGpdwXqQdp/tzgN3RdRbkbOzqv5/AV3ugZVU5yq/ubs58rAVTsm7AnhxlliewcG6YCy3jScyg==" saltValue="lp/hhI53CVvJd51GOFM/kg==" spinCount="100000" sheet="1" objects="1" scenarios="1" autoFilter="0"/>
  <sortState ref="A3:EG65">
    <sortCondition ref="B3:B65"/>
  </sortState>
  <mergeCells count="12">
    <mergeCell ref="DY1:DZ1"/>
    <mergeCell ref="EE1:EG1"/>
    <mergeCell ref="N1:O1"/>
    <mergeCell ref="P1:AM1"/>
    <mergeCell ref="AN1:DS1"/>
    <mergeCell ref="DT1:DU1"/>
    <mergeCell ref="I1:L1"/>
    <mergeCell ref="A1:A2"/>
    <mergeCell ref="B1:B2"/>
    <mergeCell ref="E1:F1"/>
    <mergeCell ref="G1:H1"/>
    <mergeCell ref="C1:C2"/>
  </mergeCell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38">
        <x14:dataValidation type="list" allowBlank="1" showInputMessage="1" showErrorMessage="1">
          <x14:formula1>
            <xm:f>Data!$B$1:$B$4</xm:f>
          </x14:formula1>
          <xm:sqref>D68:D1048576 D3:D21 D23:D30</xm:sqref>
        </x14:dataValidation>
        <x14:dataValidation type="list" allowBlank="1" showInputMessage="1" showErrorMessage="1">
          <x14:formula1>
            <xm:f>Data!$B$6:$B$9</xm:f>
          </x14:formula1>
          <xm:sqref>E68:E1048576 E3:E21 E23:E30</xm:sqref>
        </x14:dataValidation>
        <x14:dataValidation type="list" allowBlank="1" showInputMessage="1" showErrorMessage="1">
          <x14:formula1>
            <xm:f>Data!$B$11:$B$17</xm:f>
          </x14:formula1>
          <xm:sqref>F68:F1048576 F3:F21 F23:F30</xm:sqref>
        </x14:dataValidation>
        <x14:dataValidation type="list" allowBlank="1" showInputMessage="1" showErrorMessage="1">
          <x14:formula1>
            <xm:f>Data!$B$19:$B$25</xm:f>
          </x14:formula1>
          <xm:sqref>G68:H1048576 G3:H21 G23:H30</xm:sqref>
        </x14:dataValidation>
        <x14:dataValidation type="list" allowBlank="1" showInputMessage="1" showErrorMessage="1">
          <x14:formula1>
            <xm:f>Data!$B$27:$B$28</xm:f>
          </x14:formula1>
          <xm:sqref>I68:I1048576 K23:K30 K68:K1048576 K3:K21 I3:I21 I23:I30</xm:sqref>
        </x14:dataValidation>
        <x14:dataValidation type="list" allowBlank="1" showInputMessage="1" showErrorMessage="1">
          <x14:formula1>
            <xm:f>Data!$B$30:$B$36</xm:f>
          </x14:formula1>
          <xm:sqref>J68:J1048576 L23:L30 L68:L1048576 L3:L21 J3:J21 J23:J30</xm:sqref>
        </x14:dataValidation>
        <x14:dataValidation type="list" allowBlank="1" showInputMessage="1" showErrorMessage="1">
          <x14:formula1>
            <xm:f>Data!$B$38:$B$40</xm:f>
          </x14:formula1>
          <xm:sqref>N68:N1048576 N3:N21 N23:N30</xm:sqref>
        </x14:dataValidation>
        <x14:dataValidation type="list" allowBlank="1" showInputMessage="1" showErrorMessage="1">
          <x14:formula1>
            <xm:f>Data!$B$42:$B$44</xm:f>
          </x14:formula1>
          <xm:sqref>Q68:Q1048576 AL68:AL1048576 AI68:AI1048576 AF68:AF1048576 AC68:AC1048576 Z68:Z1048576 W68:W1048576 Z23:Z30 AC23:AC30 AF23:AF30 AI23:AI30 AL23:AL30 Q23:Q30 T23:T30 T68:T1048576 T3:T21 Q3:Q21 AL3:AL21 AI3:AI21 AF3:AF21 AC3:AC21 Z3:Z21 W3:W21 W23:W30</xm:sqref>
        </x14:dataValidation>
        <x14:dataValidation type="list" allowBlank="1" showInputMessage="1" showErrorMessage="1">
          <x14:formula1>
            <xm:f>Data!$B$46:$B$48</xm:f>
          </x14:formula1>
          <xm:sqref>DO68:DO1048576 DI68:DI1048576 DC68:DC1048576 CW68:CW1048576 CQ68:CQ1048576 CK68:CK1048576 CE68:CE1048576 BY68:BY1048576 BS68:BS1048576 BM68:BM1048576 BG68:BG1048576 BA68:BA1048576 AU68:AU1048576 BA23:BA30 BG23:BG30 BM23:BM30 BS23:BS30 BY23:BY30 CE23:CE30 CK23:CK30 CQ23:CQ30 CW23:CW30 DC23:DC30 DI23:DI30 DO23:DO30 AO23:AO30 AO68:AO1048576 AO3:AO21 DO3:DO21 DI3:DI21 DC3:DC21 CW3:CW21 CQ3:CQ21 CK3:CK21 CE3:CE21 BY3:BY21 BS3:BS21 BM3:BM21 BG3:BG21 BA3:BA21 AU3:AU21 AU23:AU30</xm:sqref>
        </x14:dataValidation>
        <x14:dataValidation type="list" allowBlank="1" showInputMessage="1" showErrorMessage="1">
          <x14:formula1>
            <xm:f>Data!$B$50:$B$51</xm:f>
          </x14:formula1>
          <xm:sqref>DP68:DP1048576 DJ68:DJ1048576 DD68:DD1048576 CX68:CX1048576 CR68:CR1048576 CL68:CL1048576 CF68:CF1048576 BZ68:BZ1048576 BT68:BT1048576 BN68:BN1048576 BH68:BH1048576 BB68:BB1048576 AV68:AV1048576 BB23:BB30 BH23:BH30 BN23:BN30 BT23:BT30 BZ23:BZ30 CF23:CF30 CL23:CL30 CR23:CR30 CX23:CX30 DD23:DD30 DJ23:DJ30 DP23:DP30 AP23:AP30 AP68:AP1048576 AP3:AP21 DP3:DP21 DJ3:DJ21 DD3:DD21 CX3:CX21 CR3:CR21 CL3:CL21 CF3:CF21 BZ3:BZ21 BT3:BT21 BN3:BN21 BH3:BH21 BB3:BB21 AV3:AV21 AV23:AV30</xm:sqref>
        </x14:dataValidation>
        <x14:dataValidation type="list" allowBlank="1" showInputMessage="1" showErrorMessage="1">
          <x14:formula1>
            <xm:f>Data!$B$53:$B$55</xm:f>
          </x14:formula1>
          <xm:sqref>DT68:DT1048576 DT3:DT21 DT23:DT30</xm:sqref>
        </x14:dataValidation>
        <x14:dataValidation type="list" allowBlank="1" showInputMessage="1" showErrorMessage="1">
          <x14:formula1>
            <xm:f>Data!$B$57:$B$61</xm:f>
          </x14:formula1>
          <xm:sqref>DV68:DV1048576 DV3:DV21 DV23:DV30</xm:sqref>
        </x14:dataValidation>
        <x14:dataValidation type="list" allowBlank="1" showInputMessage="1" showErrorMessage="1">
          <x14:formula1>
            <xm:f>Data!$B$63:$B$68</xm:f>
          </x14:formula1>
          <xm:sqref>DW68:DW1048576 DW3:DW21 DW23:DW30</xm:sqref>
        </x14:dataValidation>
        <x14:dataValidation type="list" allowBlank="1" showInputMessage="1" showErrorMessage="1">
          <x14:formula1>
            <xm:f>Data!$B$70:$B$72</xm:f>
          </x14:formula1>
          <xm:sqref>DX68:DX1048576 DX3:DX21 DX23:DX30</xm:sqref>
        </x14:dataValidation>
        <x14:dataValidation type="list" allowBlank="1" showInputMessage="1" showErrorMessage="1">
          <x14:formula1>
            <xm:f>Data!$B$74:$B$76</xm:f>
          </x14:formula1>
          <xm:sqref>DY68:DY1048576 DY3:DY21 DY23:DY30</xm:sqref>
        </x14:dataValidation>
        <x14:dataValidation type="list" allowBlank="1" showInputMessage="1" showErrorMessage="1">
          <x14:formula1>
            <xm:f>Data!$B$78:$B$80</xm:f>
          </x14:formula1>
          <xm:sqref>EA68:EA1048576 EA3:EA21 EA23:EA30</xm:sqref>
        </x14:dataValidation>
        <x14:dataValidation type="list" allowBlank="1" showInputMessage="1" showErrorMessage="1">
          <x14:formula1>
            <xm:f>Data!$B$82:$B$85</xm:f>
          </x14:formula1>
          <xm:sqref>EB68:EB1048576 EB3:EB21 EB23:EB30</xm:sqref>
        </x14:dataValidation>
        <x14:dataValidation type="list" allowBlank="1" showInputMessage="1" showErrorMessage="1">
          <x14:formula1>
            <xm:f>Data!$B$87:$B$89</xm:f>
          </x14:formula1>
          <xm:sqref>EC68:EC1048576 EC3:EC21 EC23:EC30</xm:sqref>
        </x14:dataValidation>
        <x14:dataValidation type="list" allowBlank="1" showInputMessage="1" showErrorMessage="1">
          <x14:formula1>
            <xm:f>Data!$B$91:$B$93</xm:f>
          </x14:formula1>
          <xm:sqref>ED68:ED1048576 ED3:ED21 ED23:ED30</xm:sqref>
        </x14:dataValidation>
        <x14:dataValidation type="list" allowBlank="1" showInputMessage="1" showErrorMessage="1">
          <x14:formula1>
            <xm:f>'P:\Организации\ООО Триод\ДУ - Форма 2\[ND_f2_2018.xlsx]Data'!#REF!</xm:f>
          </x14:formula1>
          <xm:sqref>ED22 ED31:ED67</xm:sqref>
        </x14:dataValidation>
        <x14:dataValidation type="list" allowBlank="1" showInputMessage="1" showErrorMessage="1">
          <x14:formula1>
            <xm:f>'P:\Организации\ООО Триод\ДУ - Форма 2\[ND_f2_2018.xlsx]Data'!#REF!</xm:f>
          </x14:formula1>
          <xm:sqref>EC22 EC31:EC67</xm:sqref>
        </x14:dataValidation>
        <x14:dataValidation type="list" allowBlank="1" showInputMessage="1" showErrorMessage="1">
          <x14:formula1>
            <xm:f>'P:\Организации\ООО Триод\ДУ - Форма 2\[ND_f2_2018.xlsx]Data'!#REF!</xm:f>
          </x14:formula1>
          <xm:sqref>EB22 EB31:EB67</xm:sqref>
        </x14:dataValidation>
        <x14:dataValidation type="list" allowBlank="1" showInputMessage="1" showErrorMessage="1">
          <x14:formula1>
            <xm:f>'P:\Организации\ООО Триод\ДУ - Форма 2\[ND_f2_2018.xlsx]Data'!#REF!</xm:f>
          </x14:formula1>
          <xm:sqref>EA22 EA31:EA67</xm:sqref>
        </x14:dataValidation>
        <x14:dataValidation type="list" allowBlank="1" showInputMessage="1" showErrorMessage="1">
          <x14:formula1>
            <xm:f>'P:\Организации\ООО Триод\ДУ - Форма 2\[ND_f2_2018.xlsx]Data'!#REF!</xm:f>
          </x14:formula1>
          <xm:sqref>DY22 DY31:DY67</xm:sqref>
        </x14:dataValidation>
        <x14:dataValidation type="list" allowBlank="1" showInputMessage="1" showErrorMessage="1">
          <x14:formula1>
            <xm:f>'P:\Организации\ООО Триод\ДУ - Форма 2\[ND_f2_2018.xlsx]Data'!#REF!</xm:f>
          </x14:formula1>
          <xm:sqref>DX22 DX31:DX67</xm:sqref>
        </x14:dataValidation>
        <x14:dataValidation type="list" allowBlank="1" showInputMessage="1" showErrorMessage="1">
          <x14:formula1>
            <xm:f>'P:\Организации\ООО Триод\ДУ - Форма 2\[ND_f2_2018.xlsx]Data'!#REF!</xm:f>
          </x14:formula1>
          <xm:sqref>DW22 DW31:DW67</xm:sqref>
        </x14:dataValidation>
        <x14:dataValidation type="list" allowBlank="1" showInputMessage="1" showErrorMessage="1">
          <x14:formula1>
            <xm:f>'P:\Организации\ООО Триод\ДУ - Форма 2\[ND_f2_2018.xlsx]Data'!#REF!</xm:f>
          </x14:formula1>
          <xm:sqref>DV22 DV31:DV67</xm:sqref>
        </x14:dataValidation>
        <x14:dataValidation type="list" allowBlank="1" showInputMessage="1" showErrorMessage="1">
          <x14:formula1>
            <xm:f>'P:\Организации\ООО Триод\ДУ - Форма 2\[ND_f2_2018.xlsx]Data'!#REF!</xm:f>
          </x14:formula1>
          <xm:sqref>DT22 DT31:DT67</xm:sqref>
        </x14:dataValidation>
        <x14:dataValidation type="list" allowBlank="1" showInputMessage="1" showErrorMessage="1">
          <x14:formula1>
            <xm:f>'P:\Организации\ООО Триод\ДУ - Форма 2\[ND_f2_2018.xlsx]Data'!#REF!</xm:f>
          </x14:formula1>
          <xm:sqref>AV22 BB22 BH22 BN22 BT22 BZ22 CF22 CL22 CR22 CX22 DD22 DJ22 DP22 AP22 AP31:AP67 DP31:DP67 DJ31:DJ67 DD31:DD67 CX31:CX67 CR31:CR67 CL31:CL67 CF31:CF67 BZ31:BZ67 BT31:BT67 BN31:BN67 BH31:BH67 BB31:BB67 AV31:AV67</xm:sqref>
        </x14:dataValidation>
        <x14:dataValidation type="list" allowBlank="1" showInputMessage="1" showErrorMessage="1">
          <x14:formula1>
            <xm:f>'P:\Организации\ООО Триод\ДУ - Форма 2\[ND_f2_2018.xlsx]Data'!#REF!</xm:f>
          </x14:formula1>
          <xm:sqref>AU22 BA22 BG22 BM22 BS22 BY22 CE22 CK22 CQ22 CW22 DC22 DI22 DO22 AO22 AO31:AO67 DO31:DO67 DI31:DI67 DC31:DC67 CW31:CW67 CQ31:CQ67 CK31:CK67 CE31:CE67 BY31:BY67 BS31:BS67 BM31:BM67 BG31:BG67 BA31:BA67 AU31:AU67</xm:sqref>
        </x14:dataValidation>
        <x14:dataValidation type="list" allowBlank="1" showInputMessage="1" showErrorMessage="1">
          <x14:formula1>
            <xm:f>'P:\Организации\ООО Триод\ДУ - Форма 2\[ND_f2_2018.xlsx]Data'!#REF!</xm:f>
          </x14:formula1>
          <xm:sqref>W22 Z22 AC22 AF22 AI22 AL22 Q22 T22 T31:T67 Q31:Q67 AL31:AL67 AI31:AI67 AF31:AF67 AC31:AC67 Z31:Z67 W31:W67</xm:sqref>
        </x14:dataValidation>
        <x14:dataValidation type="list" allowBlank="1" showInputMessage="1" showErrorMessage="1">
          <x14:formula1>
            <xm:f>'P:\Организации\ООО Триод\ДУ - Форма 2\[ND_f2_2018.xlsx]Data'!#REF!</xm:f>
          </x14:formula1>
          <xm:sqref>N22 N31:N67</xm:sqref>
        </x14:dataValidation>
        <x14:dataValidation type="list" allowBlank="1" showInputMessage="1" showErrorMessage="1">
          <x14:formula1>
            <xm:f>'P:\Организации\ООО Триод\ДУ - Форма 2\[ND_f2_2018.xlsx]Data'!#REF!</xm:f>
          </x14:formula1>
          <xm:sqref>J22 L22 L31:L67 J31:J67</xm:sqref>
        </x14:dataValidation>
        <x14:dataValidation type="list" allowBlank="1" showInputMessage="1" showErrorMessage="1">
          <x14:formula1>
            <xm:f>'P:\Организации\ООО Триод\ДУ - Форма 2\[ND_f2_2018.xlsx]Data'!#REF!</xm:f>
          </x14:formula1>
          <xm:sqref>I22 K22 K31:K67 I31:I67</xm:sqref>
        </x14:dataValidation>
        <x14:dataValidation type="list" allowBlank="1" showInputMessage="1" showErrorMessage="1">
          <x14:formula1>
            <xm:f>'P:\Организации\ООО Триод\ДУ - Форма 2\[ND_f2_2018.xlsx]Data'!#REF!</xm:f>
          </x14:formula1>
          <xm:sqref>G22:H22 G31:H67</xm:sqref>
        </x14:dataValidation>
        <x14:dataValidation type="list" allowBlank="1" showInputMessage="1" showErrorMessage="1">
          <x14:formula1>
            <xm:f>'P:\Организации\ООО Триод\ДУ - Форма 2\[ND_f2_2018.xlsx]Data'!#REF!</xm:f>
          </x14:formula1>
          <xm:sqref>F22 F31:F67</xm:sqref>
        </x14:dataValidation>
        <x14:dataValidation type="list" allowBlank="1" showInputMessage="1" showErrorMessage="1">
          <x14:formula1>
            <xm:f>'P:\Организации\ООО Триод\ДУ - Форма 2\[ND_f2_2018.xlsx]Data'!#REF!</xm:f>
          </x14:formula1>
          <xm:sqref>E22 E31:E67</xm:sqref>
        </x14:dataValidation>
        <x14:dataValidation type="list" allowBlank="1" showInputMessage="1" showErrorMessage="1">
          <x14:formula1>
            <xm:f>'P:\Организации\ООО Триод\ДУ - Форма 2\[ND_f2_2018.xlsx]Data'!#REF!</xm:f>
          </x14:formula1>
          <xm:sqref>D22 D31:D67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67"/>
  <sheetViews>
    <sheetView zoomScaleNormal="100" workbookViewId="0">
      <pane xSplit="2" ySplit="2" topLeftCell="AW42" activePane="bottomRight" state="frozen"/>
      <selection activeCell="B1" sqref="B1:B3"/>
      <selection pane="topRight" activeCell="B1" sqref="B1:B3"/>
      <selection pane="bottomLeft" activeCell="B1" sqref="B1:B3"/>
      <selection pane="bottomRight" activeCell="BF54" sqref="BF54"/>
    </sheetView>
  </sheetViews>
  <sheetFormatPr defaultRowHeight="15" x14ac:dyDescent="0.25"/>
  <cols>
    <col min="1" max="1" width="4.7109375" style="12" customWidth="1"/>
    <col min="2" max="2" width="32.7109375" style="13" customWidth="1"/>
    <col min="3" max="3" width="10.7109375" style="13" customWidth="1"/>
    <col min="4" max="4" width="10.7109375" style="2" customWidth="1"/>
    <col min="5" max="5" width="10.7109375" style="10" customWidth="1"/>
    <col min="6" max="6" width="20.7109375" style="2" customWidth="1"/>
    <col min="7" max="7" width="10.7109375" style="11" customWidth="1"/>
    <col min="8" max="8" width="16.7109375" style="2" customWidth="1"/>
    <col min="9" max="9" width="26.7109375" style="2" customWidth="1"/>
    <col min="10" max="10" width="10.7109375" style="11" customWidth="1"/>
    <col min="11" max="11" width="26.7109375" style="2" customWidth="1"/>
    <col min="12" max="12" width="36.7109375" style="2" customWidth="1"/>
    <col min="13" max="13" width="10.7109375" style="11" customWidth="1"/>
    <col min="14" max="14" width="16.7109375" style="2" customWidth="1"/>
    <col min="15" max="15" width="26.7109375" style="2" customWidth="1"/>
    <col min="16" max="16" width="10.7109375" style="11" customWidth="1"/>
    <col min="17" max="18" width="26.7109375" style="2" customWidth="1"/>
    <col min="19" max="19" width="10.7109375" style="11" customWidth="1"/>
    <col min="20" max="20" width="16.7109375" style="2" customWidth="1"/>
    <col min="21" max="21" width="26.7109375" style="2" customWidth="1"/>
    <col min="22" max="22" width="10.7109375" style="11" customWidth="1"/>
    <col min="23" max="23" width="16.7109375" style="2" customWidth="1"/>
    <col min="24" max="24" width="26.7109375" style="2" customWidth="1"/>
    <col min="25" max="25" width="10.7109375" style="11" customWidth="1"/>
    <col min="26" max="26" width="16.7109375" style="2" customWidth="1"/>
    <col min="27" max="27" width="46.7109375" style="2" customWidth="1"/>
    <col min="28" max="28" width="10.7109375" style="11" customWidth="1"/>
    <col min="29" max="29" width="16.7109375" style="2" customWidth="1"/>
    <col min="30" max="30" width="26.7109375" style="2" customWidth="1"/>
    <col min="31" max="31" width="10.7109375" style="11" customWidth="1"/>
    <col min="32" max="32" width="16.7109375" style="2" customWidth="1"/>
    <col min="33" max="33" width="26.7109375" style="2" customWidth="1"/>
    <col min="34" max="34" width="10.7109375" style="11" customWidth="1"/>
    <col min="35" max="35" width="16.7109375" style="2" customWidth="1"/>
    <col min="36" max="36" width="26.7109375" style="2" customWidth="1"/>
    <col min="37" max="37" width="10.7109375" style="11" customWidth="1"/>
    <col min="38" max="38" width="16.7109375" style="2" customWidth="1"/>
    <col min="39" max="39" width="40.7109375" style="2" customWidth="1"/>
    <col min="40" max="40" width="10.7109375" style="11" customWidth="1"/>
    <col min="41" max="42" width="26.7109375" style="2" customWidth="1"/>
    <col min="43" max="43" width="10.7109375" style="11" customWidth="1"/>
    <col min="44" max="45" width="26.7109375" style="2" customWidth="1"/>
    <col min="46" max="46" width="10.7109375" style="11" customWidth="1"/>
    <col min="47" max="47" width="16.7109375" style="2" customWidth="1"/>
    <col min="48" max="48" width="26.7109375" style="2" customWidth="1"/>
    <col min="49" max="49" width="10.7109375" style="11" customWidth="1"/>
    <col min="50" max="50" width="16.7109375" style="2" customWidth="1"/>
    <col min="51" max="51" width="40.7109375" style="2" customWidth="1"/>
    <col min="52" max="52" width="10.7109375" style="11" customWidth="1"/>
    <col min="53" max="53" width="16.7109375" style="2" customWidth="1"/>
    <col min="54" max="54" width="26.7109375" style="2" customWidth="1"/>
    <col min="55" max="55" width="10.7109375" style="11" customWidth="1"/>
    <col min="56" max="56" width="16.7109375" style="2" customWidth="1"/>
    <col min="57" max="57" width="26.7109375" style="2" customWidth="1"/>
    <col min="58" max="58" width="10.7109375" style="11" customWidth="1"/>
    <col min="59" max="16384" width="9.140625" style="2"/>
  </cols>
  <sheetData>
    <row r="1" spans="1:60" s="15" customFormat="1" ht="30" customHeight="1" x14ac:dyDescent="0.25">
      <c r="A1" s="50" t="s">
        <v>0</v>
      </c>
      <c r="B1" s="50" t="s">
        <v>1</v>
      </c>
      <c r="C1" s="50" t="s">
        <v>500</v>
      </c>
      <c r="D1" s="50" t="s">
        <v>190</v>
      </c>
      <c r="E1" s="50" t="s">
        <v>192</v>
      </c>
      <c r="F1" s="50" t="s">
        <v>193</v>
      </c>
      <c r="G1" s="48" t="s">
        <v>239</v>
      </c>
      <c r="H1" s="54"/>
      <c r="I1" s="49"/>
      <c r="J1" s="48" t="s">
        <v>254</v>
      </c>
      <c r="K1" s="54"/>
      <c r="L1" s="49"/>
      <c r="M1" s="48" t="s">
        <v>253</v>
      </c>
      <c r="N1" s="54"/>
      <c r="O1" s="49"/>
      <c r="P1" s="48" t="s">
        <v>240</v>
      </c>
      <c r="Q1" s="54"/>
      <c r="R1" s="49"/>
      <c r="S1" s="48" t="s">
        <v>250</v>
      </c>
      <c r="T1" s="54"/>
      <c r="U1" s="49"/>
      <c r="V1" s="54" t="s">
        <v>249</v>
      </c>
      <c r="W1" s="54"/>
      <c r="X1" s="49"/>
      <c r="Y1" s="54" t="s">
        <v>248</v>
      </c>
      <c r="Z1" s="54"/>
      <c r="AA1" s="49"/>
      <c r="AB1" s="54" t="s">
        <v>247</v>
      </c>
      <c r="AC1" s="54"/>
      <c r="AD1" s="49"/>
      <c r="AE1" s="54" t="s">
        <v>246</v>
      </c>
      <c r="AF1" s="54"/>
      <c r="AG1" s="49"/>
      <c r="AH1" s="54" t="s">
        <v>245</v>
      </c>
      <c r="AI1" s="54"/>
      <c r="AJ1" s="49"/>
      <c r="AK1" s="54" t="s">
        <v>244</v>
      </c>
      <c r="AL1" s="54"/>
      <c r="AM1" s="49"/>
      <c r="AN1" s="54" t="s">
        <v>243</v>
      </c>
      <c r="AO1" s="54"/>
      <c r="AP1" s="49"/>
      <c r="AQ1" s="54" t="s">
        <v>242</v>
      </c>
      <c r="AR1" s="54"/>
      <c r="AS1" s="49"/>
      <c r="AT1" s="54" t="s">
        <v>252</v>
      </c>
      <c r="AU1" s="54"/>
      <c r="AV1" s="49"/>
      <c r="AW1" s="54" t="s">
        <v>251</v>
      </c>
      <c r="AX1" s="54"/>
      <c r="AY1" s="49"/>
      <c r="AZ1" s="54" t="s">
        <v>241</v>
      </c>
      <c r="BA1" s="54"/>
      <c r="BB1" s="49"/>
      <c r="BC1" s="53" t="s">
        <v>528</v>
      </c>
      <c r="BD1" s="53"/>
      <c r="BE1" s="53"/>
      <c r="BF1" s="50" t="s">
        <v>270</v>
      </c>
    </row>
    <row r="2" spans="1:60" s="15" customFormat="1" ht="105" customHeight="1" x14ac:dyDescent="0.25">
      <c r="A2" s="52"/>
      <c r="B2" s="52"/>
      <c r="C2" s="52"/>
      <c r="D2" s="52"/>
      <c r="E2" s="52"/>
      <c r="F2" s="52"/>
      <c r="G2" s="14" t="s">
        <v>268</v>
      </c>
      <c r="H2" s="14" t="s">
        <v>195</v>
      </c>
      <c r="I2" s="14" t="s">
        <v>194</v>
      </c>
      <c r="J2" s="14" t="s">
        <v>268</v>
      </c>
      <c r="K2" s="14" t="s">
        <v>195</v>
      </c>
      <c r="L2" s="14" t="s">
        <v>194</v>
      </c>
      <c r="M2" s="14" t="s">
        <v>268</v>
      </c>
      <c r="N2" s="14" t="s">
        <v>195</v>
      </c>
      <c r="O2" s="14" t="s">
        <v>194</v>
      </c>
      <c r="P2" s="14" t="s">
        <v>268</v>
      </c>
      <c r="Q2" s="14" t="s">
        <v>195</v>
      </c>
      <c r="R2" s="14" t="s">
        <v>194</v>
      </c>
      <c r="S2" s="14" t="s">
        <v>268</v>
      </c>
      <c r="T2" s="14" t="s">
        <v>195</v>
      </c>
      <c r="U2" s="14" t="s">
        <v>194</v>
      </c>
      <c r="V2" s="14" t="s">
        <v>268</v>
      </c>
      <c r="W2" s="14" t="s">
        <v>195</v>
      </c>
      <c r="X2" s="14" t="s">
        <v>194</v>
      </c>
      <c r="Y2" s="14" t="s">
        <v>268</v>
      </c>
      <c r="Z2" s="14" t="s">
        <v>195</v>
      </c>
      <c r="AA2" s="14" t="s">
        <v>194</v>
      </c>
      <c r="AB2" s="14" t="s">
        <v>268</v>
      </c>
      <c r="AC2" s="14" t="s">
        <v>195</v>
      </c>
      <c r="AD2" s="14" t="s">
        <v>194</v>
      </c>
      <c r="AE2" s="14" t="s">
        <v>268</v>
      </c>
      <c r="AF2" s="14" t="s">
        <v>195</v>
      </c>
      <c r="AG2" s="14" t="s">
        <v>194</v>
      </c>
      <c r="AH2" s="14" t="s">
        <v>268</v>
      </c>
      <c r="AI2" s="14" t="s">
        <v>195</v>
      </c>
      <c r="AJ2" s="14" t="s">
        <v>194</v>
      </c>
      <c r="AK2" s="14" t="s">
        <v>268</v>
      </c>
      <c r="AL2" s="14" t="s">
        <v>195</v>
      </c>
      <c r="AM2" s="14" t="s">
        <v>194</v>
      </c>
      <c r="AN2" s="14" t="s">
        <v>268</v>
      </c>
      <c r="AO2" s="14" t="s">
        <v>195</v>
      </c>
      <c r="AP2" s="14" t="s">
        <v>194</v>
      </c>
      <c r="AQ2" s="14" t="s">
        <v>268</v>
      </c>
      <c r="AR2" s="14" t="s">
        <v>195</v>
      </c>
      <c r="AS2" s="14" t="s">
        <v>194</v>
      </c>
      <c r="AT2" s="14" t="s">
        <v>268</v>
      </c>
      <c r="AU2" s="14" t="s">
        <v>195</v>
      </c>
      <c r="AV2" s="14" t="s">
        <v>194</v>
      </c>
      <c r="AW2" s="14" t="s">
        <v>268</v>
      </c>
      <c r="AX2" s="14" t="s">
        <v>195</v>
      </c>
      <c r="AY2" s="14" t="s">
        <v>194</v>
      </c>
      <c r="AZ2" s="14" t="s">
        <v>268</v>
      </c>
      <c r="BA2" s="14" t="s">
        <v>195</v>
      </c>
      <c r="BB2" s="14" t="s">
        <v>194</v>
      </c>
      <c r="BC2" s="40" t="s">
        <v>268</v>
      </c>
      <c r="BD2" s="40" t="s">
        <v>195</v>
      </c>
      <c r="BE2" s="40" t="s">
        <v>194</v>
      </c>
      <c r="BF2" s="52"/>
    </row>
    <row r="3" spans="1:60" ht="15" customHeight="1" x14ac:dyDescent="0.25">
      <c r="A3" s="27">
        <v>1</v>
      </c>
      <c r="B3" s="28" t="s">
        <v>571</v>
      </c>
      <c r="C3" s="28" t="s">
        <v>572</v>
      </c>
      <c r="D3" s="4" t="s">
        <v>238</v>
      </c>
      <c r="E3" s="1">
        <v>43466</v>
      </c>
      <c r="F3" s="4" t="s">
        <v>31</v>
      </c>
      <c r="G3" s="6">
        <f>[3]итого!$L$14</f>
        <v>103000.2</v>
      </c>
      <c r="H3" s="4" t="s">
        <v>315</v>
      </c>
      <c r="I3" s="4" t="s">
        <v>747</v>
      </c>
      <c r="J3" s="6">
        <f>[3]итого!$L$31</f>
        <v>37766.76</v>
      </c>
      <c r="K3" s="4" t="s">
        <v>316</v>
      </c>
      <c r="L3" s="4" t="s">
        <v>766</v>
      </c>
      <c r="M3" s="6">
        <f>[3]итого!$L$42</f>
        <v>8100.5399999999991</v>
      </c>
      <c r="N3" s="4" t="s">
        <v>315</v>
      </c>
      <c r="O3" s="4" t="s">
        <v>567</v>
      </c>
      <c r="P3" s="6">
        <f>[3]итого!$L$20</f>
        <v>9870.84</v>
      </c>
      <c r="Q3" s="4" t="s">
        <v>317</v>
      </c>
      <c r="R3" s="4" t="s">
        <v>747</v>
      </c>
      <c r="S3" s="6">
        <f>[3]итого!$L$25</f>
        <v>61371</v>
      </c>
      <c r="T3" s="4" t="s">
        <v>315</v>
      </c>
      <c r="U3" s="4" t="s">
        <v>747</v>
      </c>
      <c r="V3" s="6"/>
      <c r="W3" s="4" t="s">
        <v>315</v>
      </c>
      <c r="X3" s="4"/>
      <c r="Y3" s="6"/>
      <c r="Z3" s="4" t="s">
        <v>315</v>
      </c>
      <c r="AA3" s="4"/>
      <c r="AB3" s="6">
        <f>[3]итого!$L$45</f>
        <v>643.79999999999984</v>
      </c>
      <c r="AC3" s="4" t="s">
        <v>315</v>
      </c>
      <c r="AD3" s="4" t="s">
        <v>747</v>
      </c>
      <c r="AE3" s="6">
        <v>0</v>
      </c>
      <c r="AF3" s="4" t="s">
        <v>315</v>
      </c>
      <c r="AG3" s="4"/>
      <c r="AH3" s="6">
        <f>[3]итого!$L$27</f>
        <v>20170.920000000002</v>
      </c>
      <c r="AI3" s="4" t="s">
        <v>315</v>
      </c>
      <c r="AJ3" s="4" t="s">
        <v>372</v>
      </c>
      <c r="AK3" s="6">
        <f>[3]итого!$L$46</f>
        <v>24033.359999999997</v>
      </c>
      <c r="AL3" s="4" t="s">
        <v>315</v>
      </c>
      <c r="AM3" s="4" t="s">
        <v>748</v>
      </c>
      <c r="AN3" s="6">
        <f>[3]итого!$L$36</f>
        <v>3862.5600000000009</v>
      </c>
      <c r="AO3" s="4" t="s">
        <v>317</v>
      </c>
      <c r="AP3" s="4" t="s">
        <v>373</v>
      </c>
      <c r="AQ3" s="6">
        <f>[3]итого!$L$37</f>
        <v>69739.920000000013</v>
      </c>
      <c r="AR3" s="4" t="s">
        <v>316</v>
      </c>
      <c r="AS3" s="4" t="s">
        <v>765</v>
      </c>
      <c r="AT3" s="6">
        <f>[3]итого!$L$43</f>
        <v>2682.3</v>
      </c>
      <c r="AU3" s="4" t="s">
        <v>318</v>
      </c>
      <c r="AV3" s="4" t="s">
        <v>747</v>
      </c>
      <c r="AW3" s="6">
        <f>[3]итого!$L$44</f>
        <v>1072.9199999999998</v>
      </c>
      <c r="AX3" s="4" t="s">
        <v>315</v>
      </c>
      <c r="AY3" s="4" t="s">
        <v>749</v>
      </c>
      <c r="AZ3" s="6">
        <f>[3]итого!$L$47</f>
        <v>47852.280000000006</v>
      </c>
      <c r="BA3" s="4" t="s">
        <v>319</v>
      </c>
      <c r="BB3" s="4" t="s">
        <v>747</v>
      </c>
      <c r="BC3" s="6">
        <f>[3]итого!$L$48</f>
        <v>28126.86</v>
      </c>
      <c r="BD3" s="4" t="s">
        <v>535</v>
      </c>
      <c r="BE3" s="4" t="s">
        <v>747</v>
      </c>
      <c r="BF3" s="31">
        <f t="shared" ref="BF3:BF66" si="0">G3+J3+M3+P3+S3+V3+Y3+AB3+AE3+AH3+AK3+AN3+AQ3+AT3+AW3+AZ3+BC3</f>
        <v>418294.26</v>
      </c>
      <c r="BG3" s="2">
        <f>IF(C3=[1]Лист1!$C2,1,0)</f>
        <v>1</v>
      </c>
      <c r="BH3" s="11"/>
    </row>
    <row r="4" spans="1:60" ht="15" customHeight="1" x14ac:dyDescent="0.25">
      <c r="A4" s="27">
        <v>2</v>
      </c>
      <c r="B4" s="28" t="s">
        <v>576</v>
      </c>
      <c r="C4" s="28" t="s">
        <v>577</v>
      </c>
      <c r="D4" s="4" t="s">
        <v>238</v>
      </c>
      <c r="E4" s="1">
        <v>43467</v>
      </c>
      <c r="F4" s="4" t="s">
        <v>31</v>
      </c>
      <c r="G4" s="6">
        <f>[4]итого!$L$14</f>
        <v>194446.12000000002</v>
      </c>
      <c r="H4" s="4" t="s">
        <v>315</v>
      </c>
      <c r="I4" s="4" t="s">
        <v>747</v>
      </c>
      <c r="J4" s="6">
        <f>[4]итого!$L$31</f>
        <v>70707.64</v>
      </c>
      <c r="K4" s="4" t="s">
        <v>316</v>
      </c>
      <c r="L4" s="4" t="s">
        <v>766</v>
      </c>
      <c r="M4" s="6">
        <f>[4]итого!$L$42</f>
        <v>15169.619999999999</v>
      </c>
      <c r="N4" s="4" t="s">
        <v>315</v>
      </c>
      <c r="O4" s="4" t="s">
        <v>567</v>
      </c>
      <c r="P4" s="6">
        <f>[4]итого!$L$20</f>
        <v>18480.519999999997</v>
      </c>
      <c r="Q4" s="4" t="s">
        <v>317</v>
      </c>
      <c r="R4" s="4" t="s">
        <v>747</v>
      </c>
      <c r="S4" s="6">
        <f>[4]итого!$L$25</f>
        <v>116506.92</v>
      </c>
      <c r="T4" s="4" t="s">
        <v>315</v>
      </c>
      <c r="U4" s="4" t="s">
        <v>747</v>
      </c>
      <c r="V4" s="6"/>
      <c r="W4" s="4" t="s">
        <v>315</v>
      </c>
      <c r="X4" s="4"/>
      <c r="Y4" s="6"/>
      <c r="Z4" s="4" t="s">
        <v>315</v>
      </c>
      <c r="AA4" s="4"/>
      <c r="AB4" s="6">
        <f>[4]итого!$L$45</f>
        <v>1205.2800000000004</v>
      </c>
      <c r="AC4" s="4" t="s">
        <v>315</v>
      </c>
      <c r="AD4" s="4" t="s">
        <v>747</v>
      </c>
      <c r="AE4" s="6">
        <v>0</v>
      </c>
      <c r="AF4" s="4" t="s">
        <v>315</v>
      </c>
      <c r="AG4" s="4"/>
      <c r="AH4" s="6">
        <f>[4]итого!$L$27</f>
        <v>0</v>
      </c>
      <c r="AI4" s="4" t="s">
        <v>315</v>
      </c>
      <c r="AJ4" s="4"/>
      <c r="AK4" s="6">
        <f>[4]итого!$L$46</f>
        <v>44995.759999999995</v>
      </c>
      <c r="AL4" s="4" t="s">
        <v>315</v>
      </c>
      <c r="AM4" s="4" t="s">
        <v>748</v>
      </c>
      <c r="AN4" s="6">
        <f>[4]итого!$L$36</f>
        <v>7231.4800000000014</v>
      </c>
      <c r="AO4" s="4" t="s">
        <v>317</v>
      </c>
      <c r="AP4" s="4" t="s">
        <v>373</v>
      </c>
      <c r="AQ4" s="6">
        <f>[4]итого!$L$37</f>
        <v>130568.16000000002</v>
      </c>
      <c r="AR4" s="4" t="s">
        <v>316</v>
      </c>
      <c r="AS4" s="4" t="s">
        <v>765</v>
      </c>
      <c r="AT4" s="6">
        <f>[4]итого!$L$43</f>
        <v>5023.0499999999993</v>
      </c>
      <c r="AU4" s="4" t="s">
        <v>318</v>
      </c>
      <c r="AV4" s="4" t="s">
        <v>747</v>
      </c>
      <c r="AW4" s="6">
        <f>[4]итого!$L$44</f>
        <v>2008.8000000000006</v>
      </c>
      <c r="AX4" s="4" t="s">
        <v>315</v>
      </c>
      <c r="AY4" s="4" t="s">
        <v>749</v>
      </c>
      <c r="AZ4" s="6">
        <f>[4]итого!$L$47</f>
        <v>89589.84</v>
      </c>
      <c r="BA4" s="4" t="s">
        <v>319</v>
      </c>
      <c r="BB4" s="4" t="s">
        <v>747</v>
      </c>
      <c r="BC4" s="6">
        <f>[4]итого!$L$48</f>
        <v>54036.32</v>
      </c>
      <c r="BD4" s="4" t="s">
        <v>535</v>
      </c>
      <c r="BE4" s="4" t="s">
        <v>747</v>
      </c>
      <c r="BF4" s="31">
        <f t="shared" si="0"/>
        <v>749969.51</v>
      </c>
      <c r="BG4" s="2">
        <f>IF(C4=[1]Лист1!$C3,1,0)</f>
        <v>1</v>
      </c>
      <c r="BH4" s="11"/>
    </row>
    <row r="5" spans="1:60" ht="15" customHeight="1" x14ac:dyDescent="0.25">
      <c r="A5" s="27">
        <v>3</v>
      </c>
      <c r="B5" s="28" t="s">
        <v>580</v>
      </c>
      <c r="C5" s="28" t="s">
        <v>581</v>
      </c>
      <c r="D5" s="4" t="s">
        <v>238</v>
      </c>
      <c r="E5" s="1">
        <v>43468</v>
      </c>
      <c r="F5" s="4" t="s">
        <v>31</v>
      </c>
      <c r="G5" s="6">
        <f>[5]итого!$L$14</f>
        <v>194620.79999999999</v>
      </c>
      <c r="H5" s="4" t="s">
        <v>315</v>
      </c>
      <c r="I5" s="4" t="s">
        <v>747</v>
      </c>
      <c r="J5" s="6">
        <f>[5]итого!$L$31</f>
        <v>70625.279999999984</v>
      </c>
      <c r="K5" s="4" t="s">
        <v>316</v>
      </c>
      <c r="L5" s="4" t="s">
        <v>766</v>
      </c>
      <c r="M5" s="6">
        <f>[5]итого!$L$42</f>
        <v>15148.32</v>
      </c>
      <c r="N5" s="4" t="s">
        <v>315</v>
      </c>
      <c r="O5" s="4" t="s">
        <v>567</v>
      </c>
      <c r="P5" s="6">
        <f>[5]итого!$L$20</f>
        <v>18458.880000000005</v>
      </c>
      <c r="Q5" s="4" t="s">
        <v>317</v>
      </c>
      <c r="R5" s="4" t="s">
        <v>747</v>
      </c>
      <c r="S5" s="6">
        <f>[5]итого!$L$25</f>
        <v>116371.20000000003</v>
      </c>
      <c r="T5" s="4" t="s">
        <v>315</v>
      </c>
      <c r="U5" s="4" t="s">
        <v>747</v>
      </c>
      <c r="V5" s="6"/>
      <c r="W5" s="4" t="s">
        <v>315</v>
      </c>
      <c r="X5" s="4"/>
      <c r="Y5" s="6"/>
      <c r="Z5" s="4" t="s">
        <v>315</v>
      </c>
      <c r="AA5" s="4"/>
      <c r="AB5" s="6">
        <f>[5]итого!$L$45</f>
        <v>1203.8399999999997</v>
      </c>
      <c r="AC5" s="4" t="s">
        <v>315</v>
      </c>
      <c r="AD5" s="4" t="s">
        <v>747</v>
      </c>
      <c r="AE5" s="6">
        <v>0</v>
      </c>
      <c r="AF5" s="4" t="s">
        <v>315</v>
      </c>
      <c r="AG5" s="4"/>
      <c r="AH5" s="6">
        <f>[5]итого!$L$27</f>
        <v>0</v>
      </c>
      <c r="AI5" s="4" t="s">
        <v>315</v>
      </c>
      <c r="AJ5" s="4"/>
      <c r="AK5" s="6">
        <f>[5]итого!$L$46</f>
        <v>44943.359999999993</v>
      </c>
      <c r="AL5" s="4" t="s">
        <v>315</v>
      </c>
      <c r="AM5" s="4" t="s">
        <v>748</v>
      </c>
      <c r="AN5" s="6">
        <f>[5]итого!$L$36</f>
        <v>7223.04</v>
      </c>
      <c r="AO5" s="4" t="s">
        <v>317</v>
      </c>
      <c r="AP5" s="4" t="s">
        <v>373</v>
      </c>
      <c r="AQ5" s="6">
        <f>[5]итого!$L$37</f>
        <v>130416</v>
      </c>
      <c r="AR5" s="4" t="s">
        <v>316</v>
      </c>
      <c r="AS5" s="4" t="s">
        <v>765</v>
      </c>
      <c r="AT5" s="6">
        <f>[5]итого!$L$43</f>
        <v>5016</v>
      </c>
      <c r="AU5" s="4" t="s">
        <v>318</v>
      </c>
      <c r="AV5" s="4" t="s">
        <v>747</v>
      </c>
      <c r="AW5" s="6">
        <f>[5]итого!$L$44</f>
        <v>2006.4000000000003</v>
      </c>
      <c r="AX5" s="4" t="s">
        <v>315</v>
      </c>
      <c r="AY5" s="4" t="s">
        <v>749</v>
      </c>
      <c r="AZ5" s="6">
        <f>[5]итого!$L$47</f>
        <v>89485.439999999988</v>
      </c>
      <c r="BA5" s="4" t="s">
        <v>319</v>
      </c>
      <c r="BB5" s="4" t="s">
        <v>747</v>
      </c>
      <c r="BC5" s="6">
        <f>[5]итого!$L$48</f>
        <v>35012.61</v>
      </c>
      <c r="BD5" s="4" t="s">
        <v>535</v>
      </c>
      <c r="BE5" s="4" t="s">
        <v>747</v>
      </c>
      <c r="BF5" s="31">
        <f t="shared" si="0"/>
        <v>730531.16999999993</v>
      </c>
      <c r="BG5" s="2">
        <f>IF(C5=[1]Лист1!$C4,1,0)</f>
        <v>1</v>
      </c>
      <c r="BH5" s="11"/>
    </row>
    <row r="6" spans="1:60" ht="15" customHeight="1" x14ac:dyDescent="0.25">
      <c r="A6" s="27">
        <v>4</v>
      </c>
      <c r="B6" s="28" t="s">
        <v>584</v>
      </c>
      <c r="C6" s="28" t="s">
        <v>585</v>
      </c>
      <c r="D6" s="4" t="s">
        <v>238</v>
      </c>
      <c r="E6" s="1">
        <v>43469</v>
      </c>
      <c r="F6" s="4" t="s">
        <v>31</v>
      </c>
      <c r="G6" s="6">
        <f>[6]итого!$L$14</f>
        <v>193696.8</v>
      </c>
      <c r="H6" s="4" t="s">
        <v>315</v>
      </c>
      <c r="I6" s="4" t="s">
        <v>747</v>
      </c>
      <c r="J6" s="6">
        <f>[6]итого!$L$31</f>
        <v>70435.199999999983</v>
      </c>
      <c r="K6" s="4" t="s">
        <v>316</v>
      </c>
      <c r="L6" s="4" t="s">
        <v>766</v>
      </c>
      <c r="M6" s="6">
        <f>[6]итого!$L$42</f>
        <v>15107.550000000001</v>
      </c>
      <c r="N6" s="4" t="s">
        <v>315</v>
      </c>
      <c r="O6" s="4" t="s">
        <v>567</v>
      </c>
      <c r="P6" s="6">
        <f>[6]итого!$L$20</f>
        <v>18409.2</v>
      </c>
      <c r="Q6" s="4" t="s">
        <v>317</v>
      </c>
      <c r="R6" s="4" t="s">
        <v>747</v>
      </c>
      <c r="S6" s="6">
        <f>[6]итого!$L$25</f>
        <v>116058</v>
      </c>
      <c r="T6" s="4" t="s">
        <v>315</v>
      </c>
      <c r="U6" s="4" t="s">
        <v>747</v>
      </c>
      <c r="V6" s="6"/>
      <c r="W6" s="4" t="s">
        <v>315</v>
      </c>
      <c r="X6" s="4"/>
      <c r="Y6" s="6"/>
      <c r="Z6" s="4" t="s">
        <v>315</v>
      </c>
      <c r="AA6" s="4"/>
      <c r="AB6" s="6">
        <f>[6]итого!$L$45</f>
        <v>1200.5999999999997</v>
      </c>
      <c r="AC6" s="4" t="s">
        <v>315</v>
      </c>
      <c r="AD6" s="4" t="s">
        <v>747</v>
      </c>
      <c r="AE6" s="6">
        <v>0</v>
      </c>
      <c r="AF6" s="4" t="s">
        <v>315</v>
      </c>
      <c r="AG6" s="4"/>
      <c r="AH6" s="6">
        <f>[6]итого!$L$27</f>
        <v>0</v>
      </c>
      <c r="AI6" s="4" t="s">
        <v>315</v>
      </c>
      <c r="AJ6" s="4"/>
      <c r="AK6" s="6">
        <f>[6]итого!$L$46</f>
        <v>44822.399999999994</v>
      </c>
      <c r="AL6" s="4" t="s">
        <v>315</v>
      </c>
      <c r="AM6" s="4" t="s">
        <v>748</v>
      </c>
      <c r="AN6" s="6">
        <f>[6]итого!$L$36</f>
        <v>7203.6000000000013</v>
      </c>
      <c r="AO6" s="4" t="s">
        <v>317</v>
      </c>
      <c r="AP6" s="4" t="s">
        <v>373</v>
      </c>
      <c r="AQ6" s="6">
        <f>[6]итого!$L$37</f>
        <v>130065.00000000003</v>
      </c>
      <c r="AR6" s="4" t="s">
        <v>316</v>
      </c>
      <c r="AS6" s="4" t="s">
        <v>765</v>
      </c>
      <c r="AT6" s="6">
        <f>[6]итого!$L$43</f>
        <v>5002.5</v>
      </c>
      <c r="AU6" s="4" t="s">
        <v>318</v>
      </c>
      <c r="AV6" s="4" t="s">
        <v>747</v>
      </c>
      <c r="AW6" s="6">
        <f>[6]итого!$L$44</f>
        <v>2001</v>
      </c>
      <c r="AX6" s="4" t="s">
        <v>315</v>
      </c>
      <c r="AY6" s="4" t="s">
        <v>749</v>
      </c>
      <c r="AZ6" s="6">
        <f>[6]итого!$L$47</f>
        <v>89244.60000000002</v>
      </c>
      <c r="BA6" s="4" t="s">
        <v>319</v>
      </c>
      <c r="BB6" s="4" t="s">
        <v>747</v>
      </c>
      <c r="BC6" s="6">
        <f>[6]итого!$L$48</f>
        <v>63430.32</v>
      </c>
      <c r="BD6" s="4" t="s">
        <v>535</v>
      </c>
      <c r="BE6" s="4" t="s">
        <v>747</v>
      </c>
      <c r="BF6" s="31">
        <f t="shared" si="0"/>
        <v>756676.7699999999</v>
      </c>
      <c r="BG6" s="2">
        <f>IF(C6=[1]Лист1!$C5,1,0)</f>
        <v>1</v>
      </c>
      <c r="BH6" s="11"/>
    </row>
    <row r="7" spans="1:60" ht="15" customHeight="1" x14ac:dyDescent="0.25">
      <c r="A7" s="27">
        <v>5</v>
      </c>
      <c r="B7" s="28" t="s">
        <v>588</v>
      </c>
      <c r="C7" s="28" t="s">
        <v>589</v>
      </c>
      <c r="D7" s="4" t="s">
        <v>238</v>
      </c>
      <c r="E7" s="1">
        <v>43470</v>
      </c>
      <c r="F7" s="4" t="s">
        <v>31</v>
      </c>
      <c r="G7" s="6">
        <f>[7]итого!$L$14</f>
        <v>268184.52</v>
      </c>
      <c r="H7" s="4" t="s">
        <v>315</v>
      </c>
      <c r="I7" s="4" t="s">
        <v>747</v>
      </c>
      <c r="J7" s="6">
        <f>[7]итого!$L$31</f>
        <v>97521.60000000002</v>
      </c>
      <c r="K7" s="4" t="s">
        <v>316</v>
      </c>
      <c r="L7" s="4" t="s">
        <v>766</v>
      </c>
      <c r="M7" s="6">
        <f>[7]итого!$L$42</f>
        <v>20917.29</v>
      </c>
      <c r="N7" s="4" t="s">
        <v>315</v>
      </c>
      <c r="O7" s="4" t="s">
        <v>567</v>
      </c>
      <c r="P7" s="6">
        <f>[7]итого!$L$20</f>
        <v>25488.720000000001</v>
      </c>
      <c r="Q7" s="4" t="s">
        <v>317</v>
      </c>
      <c r="R7" s="4" t="s">
        <v>747</v>
      </c>
      <c r="S7" s="6">
        <f>[7]итого!$L$25</f>
        <v>160689</v>
      </c>
      <c r="T7" s="4" t="s">
        <v>315</v>
      </c>
      <c r="U7" s="4" t="s">
        <v>747</v>
      </c>
      <c r="V7" s="6"/>
      <c r="W7" s="4" t="s">
        <v>315</v>
      </c>
      <c r="X7" s="4"/>
      <c r="Y7" s="6"/>
      <c r="Z7" s="4" t="s">
        <v>315</v>
      </c>
      <c r="AA7" s="4"/>
      <c r="AB7" s="6">
        <f>[7]итого!$L$45</f>
        <v>1662.36</v>
      </c>
      <c r="AC7" s="4" t="s">
        <v>315</v>
      </c>
      <c r="AD7" s="4" t="s">
        <v>747</v>
      </c>
      <c r="AE7" s="6">
        <v>0</v>
      </c>
      <c r="AF7" s="4" t="s">
        <v>315</v>
      </c>
      <c r="AG7" s="4"/>
      <c r="AH7" s="6">
        <f>[7]итого!$L$27</f>
        <v>52085.399999999987</v>
      </c>
      <c r="AI7" s="4" t="s">
        <v>315</v>
      </c>
      <c r="AJ7" s="4" t="s">
        <v>372</v>
      </c>
      <c r="AK7" s="6">
        <f>[7]итого!$L$46</f>
        <v>62059.19999999999</v>
      </c>
      <c r="AL7" s="4" t="s">
        <v>315</v>
      </c>
      <c r="AM7" s="4" t="s">
        <v>748</v>
      </c>
      <c r="AN7" s="6">
        <f>[7]итого!$L$36</f>
        <v>9973.7999999999975</v>
      </c>
      <c r="AO7" s="4" t="s">
        <v>317</v>
      </c>
      <c r="AP7" s="4" t="s">
        <v>373</v>
      </c>
      <c r="AQ7" s="6">
        <f>[7]итого!$L$37</f>
        <v>180082.55999999997</v>
      </c>
      <c r="AR7" s="4" t="s">
        <v>316</v>
      </c>
      <c r="AS7" s="4" t="s">
        <v>765</v>
      </c>
      <c r="AT7" s="6">
        <f>[7]итого!$L$43</f>
        <v>6926.25</v>
      </c>
      <c r="AU7" s="4" t="s">
        <v>318</v>
      </c>
      <c r="AV7" s="4" t="s">
        <v>747</v>
      </c>
      <c r="AW7" s="6">
        <f>[7]итого!$L$44</f>
        <v>2770.5600000000009</v>
      </c>
      <c r="AX7" s="4" t="s">
        <v>315</v>
      </c>
      <c r="AY7" s="4" t="s">
        <v>749</v>
      </c>
      <c r="AZ7" s="6">
        <f>[7]итого!$L$47</f>
        <v>123564.36</v>
      </c>
      <c r="BA7" s="4" t="s">
        <v>319</v>
      </c>
      <c r="BB7" s="4" t="s">
        <v>747</v>
      </c>
      <c r="BC7" s="6">
        <f>[7]итого!$L$48</f>
        <v>112484.64</v>
      </c>
      <c r="BD7" s="4" t="s">
        <v>535</v>
      </c>
      <c r="BE7" s="4" t="s">
        <v>747</v>
      </c>
      <c r="BF7" s="31">
        <f t="shared" si="0"/>
        <v>1124410.26</v>
      </c>
      <c r="BG7" s="2">
        <f>IF(C7=[1]Лист1!$C6,1,0)</f>
        <v>1</v>
      </c>
      <c r="BH7" s="11"/>
    </row>
    <row r="8" spans="1:60" ht="15" customHeight="1" x14ac:dyDescent="0.25">
      <c r="A8" s="27">
        <v>6</v>
      </c>
      <c r="B8" s="28" t="s">
        <v>592</v>
      </c>
      <c r="C8" s="28" t="s">
        <v>593</v>
      </c>
      <c r="D8" s="4" t="s">
        <v>238</v>
      </c>
      <c r="E8" s="1">
        <v>43471</v>
      </c>
      <c r="F8" s="4" t="s">
        <v>31</v>
      </c>
      <c r="G8" s="6">
        <f>[8]итого!$L$14</f>
        <v>273913.32</v>
      </c>
      <c r="H8" s="4" t="s">
        <v>315</v>
      </c>
      <c r="I8" s="4" t="s">
        <v>747</v>
      </c>
      <c r="J8" s="6">
        <f>[8]итого!$L$31</f>
        <v>99604.799999999974</v>
      </c>
      <c r="K8" s="4" t="s">
        <v>316</v>
      </c>
      <c r="L8" s="4" t="s">
        <v>766</v>
      </c>
      <c r="M8" s="6">
        <f>[8]итого!$L$42</f>
        <v>21364.11</v>
      </c>
      <c r="N8" s="4" t="s">
        <v>315</v>
      </c>
      <c r="O8" s="4" t="s">
        <v>567</v>
      </c>
      <c r="P8" s="6">
        <f>[8]итого!$L$20</f>
        <v>26033.159999999993</v>
      </c>
      <c r="Q8" s="4" t="s">
        <v>317</v>
      </c>
      <c r="R8" s="4" t="s">
        <v>747</v>
      </c>
      <c r="S8" s="6">
        <f>[8]итого!$L$25</f>
        <v>164121.72</v>
      </c>
      <c r="T8" s="4" t="s">
        <v>315</v>
      </c>
      <c r="U8" s="4" t="s">
        <v>747</v>
      </c>
      <c r="V8" s="6"/>
      <c r="W8" s="4" t="s">
        <v>315</v>
      </c>
      <c r="X8" s="4"/>
      <c r="Y8" s="6"/>
      <c r="Z8" s="4" t="s">
        <v>315</v>
      </c>
      <c r="AA8" s="4"/>
      <c r="AB8" s="6">
        <f>[8]итого!$L$45</f>
        <v>1697.76</v>
      </c>
      <c r="AC8" s="4" t="s">
        <v>315</v>
      </c>
      <c r="AD8" s="4" t="s">
        <v>747</v>
      </c>
      <c r="AE8" s="6">
        <v>0</v>
      </c>
      <c r="AF8" s="4" t="s">
        <v>315</v>
      </c>
      <c r="AG8" s="4"/>
      <c r="AH8" s="6">
        <f>[8]итого!$L$27</f>
        <v>53198.039999999986</v>
      </c>
      <c r="AI8" s="4" t="s">
        <v>315</v>
      </c>
      <c r="AJ8" s="4" t="s">
        <v>372</v>
      </c>
      <c r="AK8" s="6">
        <f>[8]итого!$L$46</f>
        <v>63384.960000000014</v>
      </c>
      <c r="AL8" s="4" t="s">
        <v>315</v>
      </c>
      <c r="AM8" s="4" t="s">
        <v>748</v>
      </c>
      <c r="AN8" s="6">
        <f>[8]итого!$L$36</f>
        <v>10186.92</v>
      </c>
      <c r="AO8" s="4" t="s">
        <v>317</v>
      </c>
      <c r="AP8" s="4" t="s">
        <v>373</v>
      </c>
      <c r="AQ8" s="6">
        <f>[8]итого!$L$37</f>
        <v>183929.4</v>
      </c>
      <c r="AR8" s="4" t="s">
        <v>316</v>
      </c>
      <c r="AS8" s="4" t="s">
        <v>765</v>
      </c>
      <c r="AT8" s="6">
        <f>[8]итого!$L$43</f>
        <v>7074.2100000000009</v>
      </c>
      <c r="AU8" s="4" t="s">
        <v>318</v>
      </c>
      <c r="AV8" s="4" t="s">
        <v>747</v>
      </c>
      <c r="AW8" s="6">
        <f>[8]итого!$L$44</f>
        <v>2829.72</v>
      </c>
      <c r="AX8" s="4" t="s">
        <v>315</v>
      </c>
      <c r="AY8" s="4" t="s">
        <v>749</v>
      </c>
      <c r="AZ8" s="6">
        <f>[8]итого!$L$47</f>
        <v>126203.88000000002</v>
      </c>
      <c r="BA8" s="4" t="s">
        <v>319</v>
      </c>
      <c r="BB8" s="4" t="s">
        <v>747</v>
      </c>
      <c r="BC8" s="6">
        <f>[8]итого!$L$48</f>
        <v>46737.539999999994</v>
      </c>
      <c r="BD8" s="4" t="s">
        <v>535</v>
      </c>
      <c r="BE8" s="4" t="s">
        <v>747</v>
      </c>
      <c r="BF8" s="31">
        <f t="shared" si="0"/>
        <v>1080279.54</v>
      </c>
      <c r="BG8" s="2">
        <f>IF(C8=[1]Лист1!$C7,1,0)</f>
        <v>1</v>
      </c>
      <c r="BH8" s="11"/>
    </row>
    <row r="9" spans="1:60" ht="15" customHeight="1" x14ac:dyDescent="0.25">
      <c r="A9" s="27">
        <v>7</v>
      </c>
      <c r="B9" s="28" t="s">
        <v>597</v>
      </c>
      <c r="C9" s="28" t="s">
        <v>598</v>
      </c>
      <c r="D9" s="4" t="s">
        <v>238</v>
      </c>
      <c r="E9" s="1">
        <v>43472</v>
      </c>
      <c r="F9" s="4" t="s">
        <v>31</v>
      </c>
      <c r="G9" s="6">
        <f>[9]итого!$L$14</f>
        <v>274068.00000000006</v>
      </c>
      <c r="H9" s="4" t="s">
        <v>315</v>
      </c>
      <c r="I9" s="4" t="s">
        <v>747</v>
      </c>
      <c r="J9" s="6">
        <f>[9]итого!$L$31</f>
        <v>99661.08</v>
      </c>
      <c r="K9" s="4" t="s">
        <v>316</v>
      </c>
      <c r="L9" s="4" t="s">
        <v>766</v>
      </c>
      <c r="M9" s="6">
        <f>[9]итого!$L$42</f>
        <v>21376.170000000002</v>
      </c>
      <c r="N9" s="4" t="s">
        <v>315</v>
      </c>
      <c r="O9" s="4" t="s">
        <v>567</v>
      </c>
      <c r="P9" s="6">
        <f>[9]итого!$L$20</f>
        <v>26047.799999999992</v>
      </c>
      <c r="Q9" s="4" t="s">
        <v>317</v>
      </c>
      <c r="R9" s="4" t="s">
        <v>747</v>
      </c>
      <c r="S9" s="6">
        <f>[9]итого!$L$25</f>
        <v>164214.24</v>
      </c>
      <c r="T9" s="4" t="s">
        <v>315</v>
      </c>
      <c r="U9" s="4" t="s">
        <v>747</v>
      </c>
      <c r="V9" s="6"/>
      <c r="W9" s="4" t="s">
        <v>315</v>
      </c>
      <c r="X9" s="4"/>
      <c r="Y9" s="6"/>
      <c r="Z9" s="4" t="s">
        <v>315</v>
      </c>
      <c r="AA9" s="4"/>
      <c r="AB9" s="6">
        <f>[9]итого!$L$45</f>
        <v>1698.7199999999996</v>
      </c>
      <c r="AC9" s="4" t="s">
        <v>315</v>
      </c>
      <c r="AD9" s="4" t="s">
        <v>747</v>
      </c>
      <c r="AE9" s="6">
        <v>0</v>
      </c>
      <c r="AF9" s="4" t="s">
        <v>315</v>
      </c>
      <c r="AG9" s="4"/>
      <c r="AH9" s="6">
        <f>[9]итого!$L$27</f>
        <v>53228.039999999986</v>
      </c>
      <c r="AI9" s="4" t="s">
        <v>315</v>
      </c>
      <c r="AJ9" s="4" t="s">
        <v>372</v>
      </c>
      <c r="AK9" s="6">
        <f>[9]итого!$L$46</f>
        <v>63420.719999999994</v>
      </c>
      <c r="AL9" s="4" t="s">
        <v>315</v>
      </c>
      <c r="AM9" s="4" t="s">
        <v>748</v>
      </c>
      <c r="AN9" s="6">
        <f>[9]итого!$L$36</f>
        <v>10192.559999999998</v>
      </c>
      <c r="AO9" s="4" t="s">
        <v>317</v>
      </c>
      <c r="AP9" s="4" t="s">
        <v>373</v>
      </c>
      <c r="AQ9" s="6">
        <f>[9]итого!$L$37</f>
        <v>184033.08</v>
      </c>
      <c r="AR9" s="4" t="s">
        <v>316</v>
      </c>
      <c r="AS9" s="4" t="s">
        <v>765</v>
      </c>
      <c r="AT9" s="6">
        <f>[9]итого!$L$43</f>
        <v>7078.2000000000007</v>
      </c>
      <c r="AU9" s="4" t="s">
        <v>318</v>
      </c>
      <c r="AV9" s="4" t="s">
        <v>747</v>
      </c>
      <c r="AW9" s="6">
        <f>[9]итого!$L$44</f>
        <v>2831.28</v>
      </c>
      <c r="AX9" s="4" t="s">
        <v>315</v>
      </c>
      <c r="AY9" s="4" t="s">
        <v>749</v>
      </c>
      <c r="AZ9" s="6">
        <f>[9]итого!$L$47</f>
        <v>126275.04</v>
      </c>
      <c r="BA9" s="4" t="s">
        <v>319</v>
      </c>
      <c r="BB9" s="4" t="s">
        <v>747</v>
      </c>
      <c r="BC9" s="6">
        <f>[9]итого!$L$48</f>
        <v>95840.190000000017</v>
      </c>
      <c r="BD9" s="4" t="s">
        <v>535</v>
      </c>
      <c r="BE9" s="4" t="s">
        <v>747</v>
      </c>
      <c r="BF9" s="31">
        <f t="shared" si="0"/>
        <v>1129965.1200000001</v>
      </c>
      <c r="BG9" s="2">
        <f>IF(C9=[1]Лист1!$C8,1,0)</f>
        <v>1</v>
      </c>
      <c r="BH9" s="11"/>
    </row>
    <row r="10" spans="1:60" ht="15" customHeight="1" x14ac:dyDescent="0.25">
      <c r="A10" s="27">
        <v>8</v>
      </c>
      <c r="B10" s="28" t="s">
        <v>602</v>
      </c>
      <c r="C10" s="28" t="s">
        <v>603</v>
      </c>
      <c r="D10" s="4" t="s">
        <v>238</v>
      </c>
      <c r="E10" s="1">
        <v>43473</v>
      </c>
      <c r="F10" s="4" t="s">
        <v>31</v>
      </c>
      <c r="G10" s="6">
        <f>[10]итого!$L$14</f>
        <v>119031.92000000001</v>
      </c>
      <c r="H10" s="4" t="s">
        <v>315</v>
      </c>
      <c r="I10" s="4" t="s">
        <v>747</v>
      </c>
      <c r="J10" s="6">
        <f>[10]итого!$L$31</f>
        <v>43284.4</v>
      </c>
      <c r="K10" s="4" t="s">
        <v>316</v>
      </c>
      <c r="L10" s="4" t="s">
        <v>766</v>
      </c>
      <c r="M10" s="6">
        <f>[10]итого!$L$42</f>
        <v>9301.3499999999985</v>
      </c>
      <c r="N10" s="4" t="s">
        <v>315</v>
      </c>
      <c r="O10" s="4" t="s">
        <v>567</v>
      </c>
      <c r="P10" s="6">
        <f>[10]итого!$L$20</f>
        <v>11312.840000000002</v>
      </c>
      <c r="Q10" s="4" t="s">
        <v>317</v>
      </c>
      <c r="R10" s="4" t="s">
        <v>747</v>
      </c>
      <c r="S10" s="6">
        <f>[10]итого!$L$25</f>
        <v>71320.720000000016</v>
      </c>
      <c r="T10" s="4" t="s">
        <v>315</v>
      </c>
      <c r="U10" s="4" t="s">
        <v>747</v>
      </c>
      <c r="V10" s="6"/>
      <c r="W10" s="4" t="s">
        <v>315</v>
      </c>
      <c r="X10" s="4"/>
      <c r="Y10" s="6"/>
      <c r="Z10" s="4" t="s">
        <v>315</v>
      </c>
      <c r="AA10" s="4"/>
      <c r="AB10" s="6">
        <f>[10]итого!$L$45</f>
        <v>737.82000000000016</v>
      </c>
      <c r="AC10" s="4" t="s">
        <v>315</v>
      </c>
      <c r="AD10" s="4" t="s">
        <v>747</v>
      </c>
      <c r="AE10" s="6">
        <v>0</v>
      </c>
      <c r="AF10" s="4" t="s">
        <v>315</v>
      </c>
      <c r="AG10" s="4"/>
      <c r="AH10" s="6">
        <f>[10]итого!$L$27</f>
        <v>23117.72</v>
      </c>
      <c r="AI10" s="4" t="s">
        <v>315</v>
      </c>
      <c r="AJ10" s="4" t="s">
        <v>372</v>
      </c>
      <c r="AK10" s="6">
        <f>[10]итого!$L$46</f>
        <v>27544.519999999997</v>
      </c>
      <c r="AL10" s="4" t="s">
        <v>315</v>
      </c>
      <c r="AM10" s="4" t="s">
        <v>748</v>
      </c>
      <c r="AN10" s="6">
        <f>[10]итого!$L$36</f>
        <v>4426.8</v>
      </c>
      <c r="AO10" s="4" t="s">
        <v>317</v>
      </c>
      <c r="AP10" s="4" t="s">
        <v>373</v>
      </c>
      <c r="AQ10" s="6">
        <f>[10]итого!$L$37</f>
        <v>79928.419999999984</v>
      </c>
      <c r="AR10" s="4" t="s">
        <v>316</v>
      </c>
      <c r="AS10" s="4" t="s">
        <v>765</v>
      </c>
      <c r="AT10" s="6">
        <f>[10]итого!$L$43</f>
        <v>3079.92</v>
      </c>
      <c r="AU10" s="4" t="s">
        <v>318</v>
      </c>
      <c r="AV10" s="4" t="s">
        <v>747</v>
      </c>
      <c r="AW10" s="6">
        <f>[10]итого!$L$44</f>
        <v>1229.6200000000001</v>
      </c>
      <c r="AX10" s="4" t="s">
        <v>315</v>
      </c>
      <c r="AY10" s="4" t="s">
        <v>749</v>
      </c>
      <c r="AZ10" s="6">
        <f>[10]итого!$L$47</f>
        <v>54843.139999999992</v>
      </c>
      <c r="BA10" s="4" t="s">
        <v>319</v>
      </c>
      <c r="BB10" s="4" t="s">
        <v>747</v>
      </c>
      <c r="BC10" s="6">
        <f>[10]итого!$L$48</f>
        <v>38368.030000000006</v>
      </c>
      <c r="BD10" s="4" t="s">
        <v>535</v>
      </c>
      <c r="BE10" s="4" t="s">
        <v>747</v>
      </c>
      <c r="BF10" s="31">
        <f t="shared" si="0"/>
        <v>487527.22000000003</v>
      </c>
      <c r="BG10" s="2">
        <f>IF(C10=[1]Лист1!$C9,1,0)</f>
        <v>1</v>
      </c>
      <c r="BH10" s="11"/>
    </row>
    <row r="11" spans="1:60" ht="15" customHeight="1" x14ac:dyDescent="0.25">
      <c r="A11" s="27">
        <v>9</v>
      </c>
      <c r="B11" s="28" t="s">
        <v>607</v>
      </c>
      <c r="C11" s="28" t="s">
        <v>608</v>
      </c>
      <c r="D11" s="4" t="s">
        <v>238</v>
      </c>
      <c r="E11" s="1">
        <v>43474</v>
      </c>
      <c r="F11" s="4" t="s">
        <v>31</v>
      </c>
      <c r="G11" s="6">
        <f>[11]итого!$L$14</f>
        <v>71162.920000000027</v>
      </c>
      <c r="H11" s="4" t="s">
        <v>315</v>
      </c>
      <c r="I11" s="4" t="s">
        <v>747</v>
      </c>
      <c r="J11" s="6">
        <f>[11]итого!$L$31</f>
        <v>27896.62</v>
      </c>
      <c r="K11" s="4" t="s">
        <v>316</v>
      </c>
      <c r="L11" s="4" t="s">
        <v>766</v>
      </c>
      <c r="M11" s="6">
        <f>[11]итого!$L$42</f>
        <v>3956.61</v>
      </c>
      <c r="N11" s="4" t="s">
        <v>315</v>
      </c>
      <c r="O11" s="4" t="s">
        <v>567</v>
      </c>
      <c r="P11" s="6">
        <f>[11]итого!$L$20</f>
        <v>7474.1</v>
      </c>
      <c r="Q11" s="4" t="s">
        <v>317</v>
      </c>
      <c r="R11" s="4" t="s">
        <v>747</v>
      </c>
      <c r="S11" s="6">
        <f>[11]итого!$L$25</f>
        <v>46319.000000000007</v>
      </c>
      <c r="T11" s="4" t="s">
        <v>315</v>
      </c>
      <c r="U11" s="4" t="s">
        <v>747</v>
      </c>
      <c r="V11" s="6"/>
      <c r="W11" s="4" t="s">
        <v>315</v>
      </c>
      <c r="X11" s="4"/>
      <c r="Y11" s="6"/>
      <c r="Z11" s="4" t="s">
        <v>315</v>
      </c>
      <c r="AA11" s="4"/>
      <c r="AB11" s="6">
        <f>[11]итого!$L$45</f>
        <v>526.33999999999992</v>
      </c>
      <c r="AC11" s="4" t="s">
        <v>315</v>
      </c>
      <c r="AD11" s="4" t="s">
        <v>747</v>
      </c>
      <c r="AE11" s="6">
        <v>0</v>
      </c>
      <c r="AF11" s="4" t="s">
        <v>315</v>
      </c>
      <c r="AG11" s="4"/>
      <c r="AH11" s="6">
        <f>[11]итого!$L$27</f>
        <v>9895.3600000000024</v>
      </c>
      <c r="AI11" s="4" t="s">
        <v>315</v>
      </c>
      <c r="AJ11" s="4" t="s">
        <v>372</v>
      </c>
      <c r="AK11" s="6">
        <f>[11]итого!$L$46</f>
        <v>17895.919999999998</v>
      </c>
      <c r="AL11" s="4" t="s">
        <v>315</v>
      </c>
      <c r="AM11" s="4" t="s">
        <v>748</v>
      </c>
      <c r="AN11" s="6">
        <f>[11]итого!$L$36</f>
        <v>2842.2599999999998</v>
      </c>
      <c r="AO11" s="4" t="s">
        <v>317</v>
      </c>
      <c r="AP11" s="4" t="s">
        <v>373</v>
      </c>
      <c r="AQ11" s="6">
        <f>[11]итого!$L$37</f>
        <v>52003.639999999992</v>
      </c>
      <c r="AR11" s="4" t="s">
        <v>316</v>
      </c>
      <c r="AS11" s="4" t="s">
        <v>765</v>
      </c>
      <c r="AT11" s="6">
        <f>[11]итого!$L$43</f>
        <v>1310.1300000000001</v>
      </c>
      <c r="AU11" s="4" t="s">
        <v>318</v>
      </c>
      <c r="AV11" s="4" t="s">
        <v>747</v>
      </c>
      <c r="AW11" s="6">
        <f>[11]итого!$L$44</f>
        <v>526.33999999999992</v>
      </c>
      <c r="AX11" s="4" t="s">
        <v>315</v>
      </c>
      <c r="AY11" s="4" t="s">
        <v>749</v>
      </c>
      <c r="AZ11" s="6">
        <f>[11]итого!$L$47</f>
        <v>35897.300000000003</v>
      </c>
      <c r="BA11" s="4" t="s">
        <v>319</v>
      </c>
      <c r="BB11" s="4" t="s">
        <v>747</v>
      </c>
      <c r="BC11" s="6">
        <f>[11]итого!$L$48</f>
        <v>103594.01319999999</v>
      </c>
      <c r="BD11" s="4" t="s">
        <v>535</v>
      </c>
      <c r="BE11" s="4" t="s">
        <v>747</v>
      </c>
      <c r="BF11" s="31">
        <f t="shared" si="0"/>
        <v>381300.55320000002</v>
      </c>
      <c r="BG11" s="2">
        <f>IF(C11=[1]Лист1!$C10,1,0)</f>
        <v>1</v>
      </c>
      <c r="BH11" s="11"/>
    </row>
    <row r="12" spans="1:60" ht="15" customHeight="1" x14ac:dyDescent="0.25">
      <c r="A12" s="27">
        <v>10</v>
      </c>
      <c r="B12" s="28" t="s">
        <v>612</v>
      </c>
      <c r="C12" s="28" t="s">
        <v>613</v>
      </c>
      <c r="D12" s="4" t="s">
        <v>238</v>
      </c>
      <c r="E12" s="1">
        <v>43475</v>
      </c>
      <c r="F12" s="4" t="s">
        <v>31</v>
      </c>
      <c r="G12" s="6">
        <f>[12]итого!$L$14</f>
        <v>267353.76000000007</v>
      </c>
      <c r="H12" s="4" t="s">
        <v>315</v>
      </c>
      <c r="I12" s="4" t="s">
        <v>747</v>
      </c>
      <c r="J12" s="6">
        <f>[12]итого!$L$31</f>
        <v>97219.559999999969</v>
      </c>
      <c r="K12" s="4" t="s">
        <v>316</v>
      </c>
      <c r="L12" s="4" t="s">
        <v>766</v>
      </c>
      <c r="M12" s="6">
        <f>[12]итого!$L$42</f>
        <v>20852.489999999998</v>
      </c>
      <c r="N12" s="4" t="s">
        <v>315</v>
      </c>
      <c r="O12" s="4" t="s">
        <v>567</v>
      </c>
      <c r="P12" s="6">
        <f>[12]итого!$L$20</f>
        <v>25409.64</v>
      </c>
      <c r="Q12" s="4" t="s">
        <v>317</v>
      </c>
      <c r="R12" s="4" t="s">
        <v>747</v>
      </c>
      <c r="S12" s="6">
        <f>[12]итого!$L$25</f>
        <v>160191.36000000002</v>
      </c>
      <c r="T12" s="4" t="s">
        <v>315</v>
      </c>
      <c r="U12" s="4" t="s">
        <v>747</v>
      </c>
      <c r="V12" s="6"/>
      <c r="W12" s="4" t="s">
        <v>315</v>
      </c>
      <c r="X12" s="4"/>
      <c r="Y12" s="6"/>
      <c r="Z12" s="4" t="s">
        <v>315</v>
      </c>
      <c r="AA12" s="4"/>
      <c r="AB12" s="6">
        <f>[12]итого!$L$45</f>
        <v>1657.1999999999996</v>
      </c>
      <c r="AC12" s="4" t="s">
        <v>315</v>
      </c>
      <c r="AD12" s="4" t="s">
        <v>747</v>
      </c>
      <c r="AE12" s="6">
        <v>0</v>
      </c>
      <c r="AF12" s="4" t="s">
        <v>315</v>
      </c>
      <c r="AG12" s="4"/>
      <c r="AH12" s="6">
        <f>[12]итого!$L$27</f>
        <v>51924.120000000017</v>
      </c>
      <c r="AI12" s="4" t="s">
        <v>315</v>
      </c>
      <c r="AJ12" s="4" t="s">
        <v>372</v>
      </c>
      <c r="AK12" s="6">
        <f>[12]итого!$L$46</f>
        <v>61866.960000000014</v>
      </c>
      <c r="AL12" s="4" t="s">
        <v>315</v>
      </c>
      <c r="AM12" s="4" t="s">
        <v>748</v>
      </c>
      <c r="AN12" s="6">
        <f>[12]итого!$L$36</f>
        <v>9942.9600000000009</v>
      </c>
      <c r="AO12" s="4" t="s">
        <v>317</v>
      </c>
      <c r="AP12" s="4" t="s">
        <v>373</v>
      </c>
      <c r="AQ12" s="6">
        <f>[12]итого!$L$37</f>
        <v>179524.91999999998</v>
      </c>
      <c r="AR12" s="4" t="s">
        <v>316</v>
      </c>
      <c r="AS12" s="4" t="s">
        <v>765</v>
      </c>
      <c r="AT12" s="6">
        <f>[12]итого!$L$43</f>
        <v>6904.7999999999993</v>
      </c>
      <c r="AU12" s="4" t="s">
        <v>318</v>
      </c>
      <c r="AV12" s="4" t="s">
        <v>747</v>
      </c>
      <c r="AW12" s="6">
        <f>[12]итого!$L$44</f>
        <v>2761.9199999999996</v>
      </c>
      <c r="AX12" s="4" t="s">
        <v>315</v>
      </c>
      <c r="AY12" s="4" t="s">
        <v>749</v>
      </c>
      <c r="AZ12" s="6">
        <f>[12]итого!$L$47</f>
        <v>123181.68</v>
      </c>
      <c r="BA12" s="4" t="s">
        <v>319</v>
      </c>
      <c r="BB12" s="4" t="s">
        <v>747</v>
      </c>
      <c r="BC12" s="6">
        <f>[12]итого!$L$48</f>
        <v>117659.28</v>
      </c>
      <c r="BD12" s="4" t="s">
        <v>535</v>
      </c>
      <c r="BE12" s="4" t="s">
        <v>747</v>
      </c>
      <c r="BF12" s="31">
        <f t="shared" si="0"/>
        <v>1126450.6500000001</v>
      </c>
      <c r="BG12" s="2">
        <f>IF(C12=[1]Лист1!$C11,1,0)</f>
        <v>1</v>
      </c>
      <c r="BH12" s="11"/>
    </row>
    <row r="13" spans="1:60" ht="15" customHeight="1" x14ac:dyDescent="0.25">
      <c r="A13" s="27">
        <v>11</v>
      </c>
      <c r="B13" s="28" t="s">
        <v>617</v>
      </c>
      <c r="C13" s="28" t="s">
        <v>618</v>
      </c>
      <c r="D13" s="4" t="s">
        <v>238</v>
      </c>
      <c r="E13" s="1">
        <v>43476</v>
      </c>
      <c r="F13" s="4" t="s">
        <v>31</v>
      </c>
      <c r="G13" s="6">
        <f>[13]итого!$L$14</f>
        <v>185490.11999999997</v>
      </c>
      <c r="H13" s="4" t="s">
        <v>315</v>
      </c>
      <c r="I13" s="4" t="s">
        <v>747</v>
      </c>
      <c r="J13" s="6">
        <f>[13]итого!$L$31</f>
        <v>67450.919999999984</v>
      </c>
      <c r="K13" s="4" t="s">
        <v>316</v>
      </c>
      <c r="L13" s="4" t="s">
        <v>569</v>
      </c>
      <c r="M13" s="6">
        <f>[13]итого!$L$42</f>
        <v>14467.47</v>
      </c>
      <c r="N13" s="4" t="s">
        <v>315</v>
      </c>
      <c r="O13" s="4" t="s">
        <v>567</v>
      </c>
      <c r="P13" s="6">
        <f>[13]итого!$L$20</f>
        <v>17629.32</v>
      </c>
      <c r="Q13" s="4" t="s">
        <v>317</v>
      </c>
      <c r="R13" s="4" t="s">
        <v>747</v>
      </c>
      <c r="S13" s="6">
        <f>[13]итого!$L$25+33725.52</f>
        <v>144866.27999999997</v>
      </c>
      <c r="T13" s="4" t="s">
        <v>315</v>
      </c>
      <c r="U13" s="4" t="s">
        <v>747</v>
      </c>
      <c r="V13" s="6"/>
      <c r="W13" s="4" t="s">
        <v>315</v>
      </c>
      <c r="X13" s="4"/>
      <c r="Y13" s="6"/>
      <c r="Z13" s="4" t="s">
        <v>315</v>
      </c>
      <c r="AA13" s="4"/>
      <c r="AB13" s="6">
        <f>[13]итого!$L$45</f>
        <v>1149.7199999999998</v>
      </c>
      <c r="AC13" s="4" t="s">
        <v>315</v>
      </c>
      <c r="AD13" s="4" t="s">
        <v>747</v>
      </c>
      <c r="AE13" s="6">
        <v>0</v>
      </c>
      <c r="AF13" s="4" t="s">
        <v>315</v>
      </c>
      <c r="AG13" s="4"/>
      <c r="AH13" s="6">
        <f>[13]итого!$L$27</f>
        <v>36024.960000000006</v>
      </c>
      <c r="AI13" s="4" t="s">
        <v>315</v>
      </c>
      <c r="AJ13" s="4" t="s">
        <v>372</v>
      </c>
      <c r="AK13" s="6">
        <f>[13]итого!$L$46</f>
        <v>42923.28</v>
      </c>
      <c r="AL13" s="4" t="s">
        <v>315</v>
      </c>
      <c r="AM13" s="4" t="s">
        <v>748</v>
      </c>
      <c r="AN13" s="6">
        <f>[13]итого!$L$36</f>
        <v>6898.44</v>
      </c>
      <c r="AO13" s="4" t="s">
        <v>317</v>
      </c>
      <c r="AP13" s="4" t="s">
        <v>373</v>
      </c>
      <c r="AQ13" s="6">
        <f>[13]итого!$L$37</f>
        <v>124554.36000000002</v>
      </c>
      <c r="AR13" s="4" t="s">
        <v>316</v>
      </c>
      <c r="AS13" s="4" t="s">
        <v>765</v>
      </c>
      <c r="AT13" s="6">
        <f>[13]итого!$L$43</f>
        <v>4790.5499999999993</v>
      </c>
      <c r="AU13" s="4" t="s">
        <v>318</v>
      </c>
      <c r="AV13" s="4" t="s">
        <v>747</v>
      </c>
      <c r="AW13" s="6">
        <f>[13]итого!$L$44</f>
        <v>1916.2800000000004</v>
      </c>
      <c r="AX13" s="4" t="s">
        <v>315</v>
      </c>
      <c r="AY13" s="4" t="s">
        <v>749</v>
      </c>
      <c r="AZ13" s="6">
        <f>[13]итого!$L$47</f>
        <v>85463.39999999998</v>
      </c>
      <c r="BA13" s="4" t="s">
        <v>319</v>
      </c>
      <c r="BB13" s="4" t="s">
        <v>747</v>
      </c>
      <c r="BC13" s="6">
        <f>[13]итого!$L$48</f>
        <v>71676.48000000001</v>
      </c>
      <c r="BD13" s="4" t="s">
        <v>535</v>
      </c>
      <c r="BE13" s="4" t="s">
        <v>747</v>
      </c>
      <c r="BF13" s="31">
        <f t="shared" si="0"/>
        <v>805301.58000000007</v>
      </c>
      <c r="BG13" s="2">
        <f>IF(C13=[1]Лист1!$C12,1,0)</f>
        <v>1</v>
      </c>
      <c r="BH13" s="11"/>
    </row>
    <row r="14" spans="1:60" ht="15" customHeight="1" x14ac:dyDescent="0.25">
      <c r="A14" s="27">
        <v>12</v>
      </c>
      <c r="B14" s="28" t="s">
        <v>622</v>
      </c>
      <c r="C14" s="28" t="s">
        <v>623</v>
      </c>
      <c r="D14" s="4" t="s">
        <v>238</v>
      </c>
      <c r="E14" s="1">
        <v>43477</v>
      </c>
      <c r="F14" s="4" t="s">
        <v>31</v>
      </c>
      <c r="G14" s="6">
        <f>[14]итого!$L$14</f>
        <v>275972.88000000006</v>
      </c>
      <c r="H14" s="4" t="s">
        <v>315</v>
      </c>
      <c r="I14" s="4" t="s">
        <v>747</v>
      </c>
      <c r="J14" s="6">
        <f>[14]итого!$L$31</f>
        <v>100353.83999999997</v>
      </c>
      <c r="K14" s="4" t="s">
        <v>316</v>
      </c>
      <c r="L14" s="4" t="s">
        <v>766</v>
      </c>
      <c r="M14" s="6">
        <f>[14]итого!$L$42</f>
        <v>21524.760000000002</v>
      </c>
      <c r="N14" s="4" t="s">
        <v>315</v>
      </c>
      <c r="O14" s="4" t="s">
        <v>567</v>
      </c>
      <c r="P14" s="6">
        <f>[14]итого!$L$20</f>
        <v>26228.880000000001</v>
      </c>
      <c r="Q14" s="4" t="s">
        <v>317</v>
      </c>
      <c r="R14" s="4" t="s">
        <v>747</v>
      </c>
      <c r="S14" s="6">
        <f>[14]итого!$L$25+50176.92</f>
        <v>215532.59999999998</v>
      </c>
      <c r="T14" s="4" t="s">
        <v>315</v>
      </c>
      <c r="U14" s="4" t="s">
        <v>747</v>
      </c>
      <c r="V14" s="6"/>
      <c r="W14" s="4" t="s">
        <v>315</v>
      </c>
      <c r="X14" s="4"/>
      <c r="Y14" s="6"/>
      <c r="Z14" s="4" t="s">
        <v>315</v>
      </c>
      <c r="AA14" s="4"/>
      <c r="AB14" s="6">
        <f>[14]итого!$L$45</f>
        <v>1710.5999999999997</v>
      </c>
      <c r="AC14" s="4" t="s">
        <v>315</v>
      </c>
      <c r="AD14" s="4" t="s">
        <v>747</v>
      </c>
      <c r="AE14" s="6">
        <v>0</v>
      </c>
      <c r="AF14" s="4" t="s">
        <v>315</v>
      </c>
      <c r="AG14" s="4"/>
      <c r="AH14" s="6">
        <f>[14]итого!$L$27</f>
        <v>53598</v>
      </c>
      <c r="AI14" s="4" t="s">
        <v>315</v>
      </c>
      <c r="AJ14" s="4" t="s">
        <v>372</v>
      </c>
      <c r="AK14" s="6">
        <f>[14]итого!$L$46</f>
        <v>63861.48</v>
      </c>
      <c r="AL14" s="4" t="s">
        <v>315</v>
      </c>
      <c r="AM14" s="4" t="s">
        <v>748</v>
      </c>
      <c r="AN14" s="6">
        <f>[14]итого!$L$36</f>
        <v>10263.48</v>
      </c>
      <c r="AO14" s="4" t="s">
        <v>317</v>
      </c>
      <c r="AP14" s="4" t="s">
        <v>373</v>
      </c>
      <c r="AQ14" s="6">
        <f>[14]итого!$L$37</f>
        <v>185312.40000000002</v>
      </c>
      <c r="AR14" s="4" t="s">
        <v>316</v>
      </c>
      <c r="AS14" s="4" t="s">
        <v>765</v>
      </c>
      <c r="AT14" s="6">
        <f>[14]итого!$L$43</f>
        <v>7127.4000000000005</v>
      </c>
      <c r="AU14" s="4" t="s">
        <v>318</v>
      </c>
      <c r="AV14" s="4" t="s">
        <v>747</v>
      </c>
      <c r="AW14" s="6">
        <f>[14]итого!$L$44</f>
        <v>2850.9599999999996</v>
      </c>
      <c r="AX14" s="4" t="s">
        <v>315</v>
      </c>
      <c r="AY14" s="4" t="s">
        <v>749</v>
      </c>
      <c r="AZ14" s="6">
        <f>[14]итого!$L$47</f>
        <v>127152.84000000003</v>
      </c>
      <c r="BA14" s="4" t="s">
        <v>319</v>
      </c>
      <c r="BB14" s="4" t="s">
        <v>747</v>
      </c>
      <c r="BC14" s="6">
        <f>[14]итого!$L$48</f>
        <v>151675.42000000001</v>
      </c>
      <c r="BD14" s="4" t="s">
        <v>535</v>
      </c>
      <c r="BE14" s="4" t="s">
        <v>747</v>
      </c>
      <c r="BF14" s="31">
        <f t="shared" si="0"/>
        <v>1243165.5399999998</v>
      </c>
      <c r="BG14" s="2">
        <f>IF(C14=[1]Лист1!$C13,1,0)</f>
        <v>1</v>
      </c>
      <c r="BH14" s="11"/>
    </row>
    <row r="15" spans="1:60" ht="15" customHeight="1" x14ac:dyDescent="0.25">
      <c r="A15" s="27">
        <v>13</v>
      </c>
      <c r="B15" s="28" t="s">
        <v>627</v>
      </c>
      <c r="C15" s="28" t="s">
        <v>628</v>
      </c>
      <c r="D15" s="4" t="s">
        <v>238</v>
      </c>
      <c r="E15" s="1">
        <v>43478</v>
      </c>
      <c r="F15" s="4" t="s">
        <v>31</v>
      </c>
      <c r="G15" s="6">
        <f>[15]итого!$L$14</f>
        <v>262219.67999999993</v>
      </c>
      <c r="H15" s="4" t="s">
        <v>315</v>
      </c>
      <c r="I15" s="4" t="s">
        <v>747</v>
      </c>
      <c r="J15" s="6">
        <f>[15]итого!$L$31</f>
        <v>95352.599999999991</v>
      </c>
      <c r="K15" s="4" t="s">
        <v>316</v>
      </c>
      <c r="L15" s="4" t="s">
        <v>766</v>
      </c>
      <c r="M15" s="6">
        <f>[15]итого!$L$42</f>
        <v>20452.050000000003</v>
      </c>
      <c r="N15" s="4" t="s">
        <v>315</v>
      </c>
      <c r="O15" s="4" t="s">
        <v>567</v>
      </c>
      <c r="P15" s="6">
        <f>[15]итого!$L$20</f>
        <v>24921.72</v>
      </c>
      <c r="Q15" s="4" t="s">
        <v>317</v>
      </c>
      <c r="R15" s="4" t="s">
        <v>747</v>
      </c>
      <c r="S15" s="6">
        <f>[15]итого!$L$25+47676.24</f>
        <v>204791.28</v>
      </c>
      <c r="T15" s="4" t="s">
        <v>315</v>
      </c>
      <c r="U15" s="4" t="s">
        <v>747</v>
      </c>
      <c r="V15" s="6"/>
      <c r="W15" s="4" t="s">
        <v>315</v>
      </c>
      <c r="X15" s="4"/>
      <c r="Y15" s="6"/>
      <c r="Z15" s="4" t="s">
        <v>315</v>
      </c>
      <c r="AA15" s="4"/>
      <c r="AB15" s="6">
        <f>[15]итого!$L$45</f>
        <v>1625.2800000000004</v>
      </c>
      <c r="AC15" s="4" t="s">
        <v>315</v>
      </c>
      <c r="AD15" s="4" t="s">
        <v>747</v>
      </c>
      <c r="AE15" s="6">
        <v>0</v>
      </c>
      <c r="AF15" s="4" t="s">
        <v>315</v>
      </c>
      <c r="AG15" s="4"/>
      <c r="AH15" s="6">
        <f>[15]итого!$L$27</f>
        <v>50926.920000000013</v>
      </c>
      <c r="AI15" s="4" t="s">
        <v>315</v>
      </c>
      <c r="AJ15" s="4" t="s">
        <v>372</v>
      </c>
      <c r="AK15" s="6">
        <f>[15]итого!$L$46</f>
        <v>60678.960000000014</v>
      </c>
      <c r="AL15" s="4" t="s">
        <v>315</v>
      </c>
      <c r="AM15" s="4" t="s">
        <v>748</v>
      </c>
      <c r="AN15" s="6">
        <f>[15]итого!$L$36</f>
        <v>9751.92</v>
      </c>
      <c r="AO15" s="4" t="s">
        <v>317</v>
      </c>
      <c r="AP15" s="4" t="s">
        <v>373</v>
      </c>
      <c r="AQ15" s="6">
        <f>[15]итого!$L$37</f>
        <v>176077.07999999996</v>
      </c>
      <c r="AR15" s="4" t="s">
        <v>316</v>
      </c>
      <c r="AS15" s="4" t="s">
        <v>765</v>
      </c>
      <c r="AT15" s="6">
        <f>[15]итого!$L$43</f>
        <v>6772.2000000000007</v>
      </c>
      <c r="AU15" s="4" t="s">
        <v>318</v>
      </c>
      <c r="AV15" s="4" t="s">
        <v>747</v>
      </c>
      <c r="AW15" s="6">
        <f>[15]итого!$L$44</f>
        <v>2708.88</v>
      </c>
      <c r="AX15" s="4" t="s">
        <v>315</v>
      </c>
      <c r="AY15" s="4" t="s">
        <v>749</v>
      </c>
      <c r="AZ15" s="6">
        <f>[15]итого!$L$47</f>
        <v>120816</v>
      </c>
      <c r="BA15" s="4" t="s">
        <v>319</v>
      </c>
      <c r="BB15" s="4" t="s">
        <v>747</v>
      </c>
      <c r="BC15" s="6">
        <f>[15]итого!$L$48</f>
        <v>95490.48000000001</v>
      </c>
      <c r="BD15" s="4" t="s">
        <v>535</v>
      </c>
      <c r="BE15" s="4" t="s">
        <v>747</v>
      </c>
      <c r="BF15" s="31">
        <f t="shared" si="0"/>
        <v>1132585.05</v>
      </c>
      <c r="BG15" s="2">
        <f>IF(C15=[1]Лист1!$C14,1,0)</f>
        <v>1</v>
      </c>
      <c r="BH15" s="11"/>
    </row>
    <row r="16" spans="1:60" ht="15" customHeight="1" x14ac:dyDescent="0.25">
      <c r="A16" s="27">
        <v>14</v>
      </c>
      <c r="B16" s="28" t="s">
        <v>632</v>
      </c>
      <c r="C16" s="28" t="s">
        <v>633</v>
      </c>
      <c r="D16" s="4" t="s">
        <v>238</v>
      </c>
      <c r="E16" s="1">
        <v>43479</v>
      </c>
      <c r="F16" s="4" t="s">
        <v>31</v>
      </c>
      <c r="G16" s="6">
        <f>[16]итого!$L$14</f>
        <v>240976.91999999998</v>
      </c>
      <c r="H16" s="4" t="s">
        <v>315</v>
      </c>
      <c r="I16" s="4" t="s">
        <v>747</v>
      </c>
      <c r="J16" s="6">
        <f>[16]итого!$L$31</f>
        <v>56811.72</v>
      </c>
      <c r="K16" s="4" t="s">
        <v>316</v>
      </c>
      <c r="L16" s="4" t="s">
        <v>766</v>
      </c>
      <c r="M16" s="6">
        <f>[16]итого!$L$42</f>
        <v>12185.7</v>
      </c>
      <c r="N16" s="4" t="s">
        <v>315</v>
      </c>
      <c r="O16" s="4" t="s">
        <v>567</v>
      </c>
      <c r="P16" s="6">
        <f>[16]итого!$L$20</f>
        <v>22902.84</v>
      </c>
      <c r="Q16" s="4" t="s">
        <v>317</v>
      </c>
      <c r="R16" s="4" t="s">
        <v>747</v>
      </c>
      <c r="S16" s="6">
        <f>[16]итого!$L$25</f>
        <v>144386.94000000003</v>
      </c>
      <c r="T16" s="4" t="s">
        <v>315</v>
      </c>
      <c r="U16" s="4" t="s">
        <v>747</v>
      </c>
      <c r="V16" s="6"/>
      <c r="W16" s="4" t="s">
        <v>315</v>
      </c>
      <c r="X16" s="4"/>
      <c r="Y16" s="6"/>
      <c r="Z16" s="4" t="s">
        <v>315</v>
      </c>
      <c r="AA16" s="4"/>
      <c r="AB16" s="6">
        <f>[16]итого!$L$45</f>
        <v>1493.64</v>
      </c>
      <c r="AC16" s="4" t="s">
        <v>315</v>
      </c>
      <c r="AD16" s="4" t="s">
        <v>747</v>
      </c>
      <c r="AE16" s="6">
        <v>0</v>
      </c>
      <c r="AF16" s="4" t="s">
        <v>315</v>
      </c>
      <c r="AG16" s="4"/>
      <c r="AH16" s="6">
        <f>[16]итого!$L$27</f>
        <v>46801.260000000009</v>
      </c>
      <c r="AI16" s="4" t="s">
        <v>315</v>
      </c>
      <c r="AJ16" s="4" t="s">
        <v>372</v>
      </c>
      <c r="AK16" s="6">
        <f>[16]итого!$L$46</f>
        <v>55763.22</v>
      </c>
      <c r="AL16" s="4" t="s">
        <v>315</v>
      </c>
      <c r="AM16" s="4" t="s">
        <v>748</v>
      </c>
      <c r="AN16" s="6">
        <f>[16]итого!$L$36</f>
        <v>5810.2800000000007</v>
      </c>
      <c r="AO16" s="4" t="s">
        <v>317</v>
      </c>
      <c r="AP16" s="4" t="s">
        <v>373</v>
      </c>
      <c r="AQ16" s="6">
        <f>[16]итого!$L$37</f>
        <v>116395.32000000002</v>
      </c>
      <c r="AR16" s="4" t="s">
        <v>316</v>
      </c>
      <c r="AS16" s="4" t="s">
        <v>765</v>
      </c>
      <c r="AT16" s="6">
        <f>[16]итого!$L$43</f>
        <v>4035</v>
      </c>
      <c r="AU16" s="4" t="s">
        <v>318</v>
      </c>
      <c r="AV16" s="4" t="s">
        <v>747</v>
      </c>
      <c r="AW16" s="6">
        <f>[16]итого!$L$44</f>
        <v>2489.52</v>
      </c>
      <c r="AX16" s="4" t="s">
        <v>315</v>
      </c>
      <c r="AY16" s="4" t="s">
        <v>749</v>
      </c>
      <c r="AZ16" s="6">
        <f>[16]итого!$L$47</f>
        <v>111028.55999999997</v>
      </c>
      <c r="BA16" s="4" t="s">
        <v>319</v>
      </c>
      <c r="BB16" s="4" t="s">
        <v>747</v>
      </c>
      <c r="BC16" s="6">
        <f>[16]итого!$L$48</f>
        <v>26520.21</v>
      </c>
      <c r="BD16" s="4" t="s">
        <v>535</v>
      </c>
      <c r="BE16" s="4" t="s">
        <v>747</v>
      </c>
      <c r="BF16" s="31">
        <f t="shared" si="0"/>
        <v>847601.13000000012</v>
      </c>
      <c r="BG16" s="2">
        <f>IF(C16=[1]Лист1!$C15,1,0)</f>
        <v>1</v>
      </c>
      <c r="BH16" s="11"/>
    </row>
    <row r="17" spans="1:60" ht="15" customHeight="1" x14ac:dyDescent="0.25">
      <c r="A17" s="27">
        <v>15</v>
      </c>
      <c r="B17" s="28" t="s">
        <v>637</v>
      </c>
      <c r="C17" s="28" t="s">
        <v>638</v>
      </c>
      <c r="D17" s="4" t="s">
        <v>238</v>
      </c>
      <c r="E17" s="1">
        <v>43480</v>
      </c>
      <c r="F17" s="4" t="s">
        <v>31</v>
      </c>
      <c r="G17" s="6">
        <f>[17]итого!$L$14</f>
        <v>199579.23600000003</v>
      </c>
      <c r="H17" s="4" t="s">
        <v>315</v>
      </c>
      <c r="I17" s="4" t="s">
        <v>747</v>
      </c>
      <c r="J17" s="6">
        <f>[17]итого!$L$31</f>
        <v>69051.959999999992</v>
      </c>
      <c r="K17" s="4" t="s">
        <v>316</v>
      </c>
      <c r="L17" s="4" t="s">
        <v>569</v>
      </c>
      <c r="M17" s="6">
        <f>[17]итого!$L$42</f>
        <v>14810.849999999999</v>
      </c>
      <c r="N17" s="4" t="s">
        <v>315</v>
      </c>
      <c r="O17" s="4" t="s">
        <v>567</v>
      </c>
      <c r="P17" s="6">
        <f>[17]итого!$L$20</f>
        <v>18047.759999999998</v>
      </c>
      <c r="Q17" s="4" t="s">
        <v>317</v>
      </c>
      <c r="R17" s="4" t="s">
        <v>747</v>
      </c>
      <c r="S17" s="6">
        <v>163654.80000000002</v>
      </c>
      <c r="T17" s="4" t="s">
        <v>315</v>
      </c>
      <c r="U17" s="4" t="s">
        <v>747</v>
      </c>
      <c r="V17" s="6"/>
      <c r="W17" s="4" t="s">
        <v>315</v>
      </c>
      <c r="X17" s="4"/>
      <c r="Y17" s="6"/>
      <c r="Z17" s="4" t="s">
        <v>315</v>
      </c>
      <c r="AA17" s="4"/>
      <c r="AB17" s="6">
        <f>[17]итого!$L$45</f>
        <v>1335.8400000000001</v>
      </c>
      <c r="AC17" s="4" t="s">
        <v>315</v>
      </c>
      <c r="AD17" s="4" t="s">
        <v>747</v>
      </c>
      <c r="AE17" s="6">
        <v>0</v>
      </c>
      <c r="AF17" s="4" t="s">
        <v>315</v>
      </c>
      <c r="AG17" s="4"/>
      <c r="AH17" s="6">
        <f>[17]итого!$L$27</f>
        <v>36879.960000000006</v>
      </c>
      <c r="AI17" s="4" t="s">
        <v>315</v>
      </c>
      <c r="AJ17" s="4" t="s">
        <v>372</v>
      </c>
      <c r="AK17" s="6">
        <f>[17]итого!$L$46</f>
        <v>49870.439999999988</v>
      </c>
      <c r="AL17" s="4" t="s">
        <v>315</v>
      </c>
      <c r="AM17" s="4" t="s">
        <v>748</v>
      </c>
      <c r="AN17" s="6">
        <f>[17]итого!$L$36</f>
        <v>8014.9200000000019</v>
      </c>
      <c r="AO17" s="4" t="s">
        <v>317</v>
      </c>
      <c r="AP17" s="4" t="s">
        <v>373</v>
      </c>
      <c r="AQ17" s="6">
        <f>[17]итого!$L$37</f>
        <v>127510.56000000003</v>
      </c>
      <c r="AR17" s="4" t="s">
        <v>316</v>
      </c>
      <c r="AS17" s="4" t="s">
        <v>765</v>
      </c>
      <c r="AT17" s="6">
        <f>[17]итого!$L$43</f>
        <v>4904.25</v>
      </c>
      <c r="AU17" s="4" t="s">
        <v>318</v>
      </c>
      <c r="AV17" s="4" t="s">
        <v>747</v>
      </c>
      <c r="AW17" s="6">
        <f>[17]итого!$L$44</f>
        <v>2226.48</v>
      </c>
      <c r="AX17" s="4" t="s">
        <v>315</v>
      </c>
      <c r="AY17" s="4" t="s">
        <v>749</v>
      </c>
      <c r="AZ17" s="6">
        <f>[17]итого!$L$47</f>
        <v>99295.680000000008</v>
      </c>
      <c r="BA17" s="4" t="s">
        <v>319</v>
      </c>
      <c r="BB17" s="4" t="s">
        <v>747</v>
      </c>
      <c r="BC17" s="6">
        <f>[17]итого!$L$48</f>
        <v>56596.109999999993</v>
      </c>
      <c r="BD17" s="4" t="s">
        <v>535</v>
      </c>
      <c r="BE17" s="4" t="s">
        <v>747</v>
      </c>
      <c r="BF17" s="31">
        <f t="shared" si="0"/>
        <v>851778.84600000014</v>
      </c>
      <c r="BG17" s="2">
        <f>IF(C17=[1]Лист1!$C16,1,0)</f>
        <v>1</v>
      </c>
      <c r="BH17" s="11"/>
    </row>
    <row r="18" spans="1:60" ht="15" customHeight="1" x14ac:dyDescent="0.25">
      <c r="A18" s="27">
        <v>16</v>
      </c>
      <c r="B18" s="28" t="s">
        <v>642</v>
      </c>
      <c r="C18" s="28" t="s">
        <v>643</v>
      </c>
      <c r="D18" s="4" t="s">
        <v>238</v>
      </c>
      <c r="E18" s="1">
        <v>43481</v>
      </c>
      <c r="F18" s="4" t="s">
        <v>31</v>
      </c>
      <c r="G18" s="6">
        <f>[18]итого!$L$14</f>
        <v>262997.76000000007</v>
      </c>
      <c r="H18" s="4" t="s">
        <v>315</v>
      </c>
      <c r="I18" s="4" t="s">
        <v>747</v>
      </c>
      <c r="J18" s="6">
        <f>[18]итого!$L$31</f>
        <v>95635.559999999969</v>
      </c>
      <c r="K18" s="4" t="s">
        <v>316</v>
      </c>
      <c r="L18" s="4" t="s">
        <v>766</v>
      </c>
      <c r="M18" s="6">
        <f>[18]итого!$L$42</f>
        <v>20512.739999999998</v>
      </c>
      <c r="N18" s="4" t="s">
        <v>315</v>
      </c>
      <c r="O18" s="4" t="s">
        <v>567</v>
      </c>
      <c r="P18" s="6">
        <f>[18]итого!$L$20</f>
        <v>24995.64</v>
      </c>
      <c r="Q18" s="4" t="s">
        <v>317</v>
      </c>
      <c r="R18" s="4" t="s">
        <v>747</v>
      </c>
      <c r="S18" s="6">
        <f>[18]итого!$L$25+47817.84</f>
        <v>205399.2</v>
      </c>
      <c r="T18" s="4" t="s">
        <v>315</v>
      </c>
      <c r="U18" s="4" t="s">
        <v>747</v>
      </c>
      <c r="V18" s="6"/>
      <c r="W18" s="4" t="s">
        <v>315</v>
      </c>
      <c r="X18" s="4"/>
      <c r="Y18" s="6"/>
      <c r="Z18" s="4" t="s">
        <v>315</v>
      </c>
      <c r="AA18" s="4"/>
      <c r="AB18" s="6">
        <f>[18]итого!$L$45</f>
        <v>1630.1999999999996</v>
      </c>
      <c r="AC18" s="4" t="s">
        <v>315</v>
      </c>
      <c r="AD18" s="4" t="s">
        <v>747</v>
      </c>
      <c r="AE18" s="6">
        <v>0</v>
      </c>
      <c r="AF18" s="4" t="s">
        <v>315</v>
      </c>
      <c r="AG18" s="4"/>
      <c r="AH18" s="6">
        <f>[18]итого!$L$27</f>
        <v>51078.120000000017</v>
      </c>
      <c r="AI18" s="4" t="s">
        <v>315</v>
      </c>
      <c r="AJ18" s="4" t="s">
        <v>372</v>
      </c>
      <c r="AK18" s="6">
        <f>[18]итого!$L$46</f>
        <v>60858.960000000014</v>
      </c>
      <c r="AL18" s="4" t="s">
        <v>315</v>
      </c>
      <c r="AM18" s="4" t="s">
        <v>748</v>
      </c>
      <c r="AN18" s="6">
        <f>[18]итого!$L$36</f>
        <v>9780.9600000000009</v>
      </c>
      <c r="AO18" s="4" t="s">
        <v>317</v>
      </c>
      <c r="AP18" s="4" t="s">
        <v>373</v>
      </c>
      <c r="AQ18" s="6">
        <f>[18]итого!$L$37</f>
        <v>176599.91999999998</v>
      </c>
      <c r="AR18" s="4" t="s">
        <v>316</v>
      </c>
      <c r="AS18" s="4" t="s">
        <v>765</v>
      </c>
      <c r="AT18" s="6">
        <f>[18]итого!$L$43</f>
        <v>6792.2999999999993</v>
      </c>
      <c r="AU18" s="4" t="s">
        <v>318</v>
      </c>
      <c r="AV18" s="4" t="s">
        <v>747</v>
      </c>
      <c r="AW18" s="6">
        <f>[18]итого!$L$44</f>
        <v>2716.92</v>
      </c>
      <c r="AX18" s="4" t="s">
        <v>315</v>
      </c>
      <c r="AY18" s="4" t="s">
        <v>749</v>
      </c>
      <c r="AZ18" s="6">
        <f>[18]итого!$L$47</f>
        <v>121174.68</v>
      </c>
      <c r="BA18" s="4" t="s">
        <v>319</v>
      </c>
      <c r="BB18" s="4" t="s">
        <v>747</v>
      </c>
      <c r="BC18" s="6">
        <f>[18]итого!$L$48</f>
        <v>90882.54</v>
      </c>
      <c r="BD18" s="4" t="s">
        <v>535</v>
      </c>
      <c r="BE18" s="4" t="s">
        <v>747</v>
      </c>
      <c r="BF18" s="31">
        <f t="shared" si="0"/>
        <v>1131055.5000000002</v>
      </c>
      <c r="BG18" s="2">
        <f>IF(C18=[1]Лист1!$C17,1,0)</f>
        <v>1</v>
      </c>
      <c r="BH18" s="11"/>
    </row>
    <row r="19" spans="1:60" ht="15" customHeight="1" x14ac:dyDescent="0.25">
      <c r="A19" s="27">
        <v>17</v>
      </c>
      <c r="B19" s="28" t="s">
        <v>647</v>
      </c>
      <c r="C19" s="28" t="s">
        <v>648</v>
      </c>
      <c r="D19" s="4" t="s">
        <v>238</v>
      </c>
      <c r="E19" s="1">
        <v>43482</v>
      </c>
      <c r="F19" s="4" t="s">
        <v>31</v>
      </c>
      <c r="G19" s="6">
        <f>[19]итого!$L$14</f>
        <v>196304.63999999998</v>
      </c>
      <c r="H19" s="4" t="s">
        <v>315</v>
      </c>
      <c r="I19" s="4" t="s">
        <v>747</v>
      </c>
      <c r="J19" s="6">
        <f>[19]итого!$L$31</f>
        <v>71789.039999999979</v>
      </c>
      <c r="K19" s="4" t="s">
        <v>316</v>
      </c>
      <c r="L19" s="4" t="s">
        <v>766</v>
      </c>
      <c r="M19" s="6">
        <f>[19]итого!$L$42</f>
        <v>15310.949999999999</v>
      </c>
      <c r="N19" s="4" t="s">
        <v>315</v>
      </c>
      <c r="O19" s="4" t="s">
        <v>567</v>
      </c>
      <c r="P19" s="6">
        <f>[19]итого!$L$20</f>
        <v>18657.12</v>
      </c>
      <c r="Q19" s="4" t="s">
        <v>317</v>
      </c>
      <c r="R19" s="4" t="s">
        <v>747</v>
      </c>
      <c r="S19" s="6">
        <f>[19]итого!$L$25+35691.72</f>
        <v>153312.23999999996</v>
      </c>
      <c r="T19" s="4" t="s">
        <v>315</v>
      </c>
      <c r="U19" s="4" t="s">
        <v>747</v>
      </c>
      <c r="V19" s="6"/>
      <c r="W19" s="4" t="s">
        <v>315</v>
      </c>
      <c r="X19" s="4"/>
      <c r="Y19" s="6"/>
      <c r="Z19" s="4" t="s">
        <v>315</v>
      </c>
      <c r="AA19" s="4"/>
      <c r="AB19" s="6">
        <f>[19]итого!$L$45</f>
        <v>1216.8</v>
      </c>
      <c r="AC19" s="4" t="s">
        <v>315</v>
      </c>
      <c r="AD19" s="4" t="s">
        <v>747</v>
      </c>
      <c r="AE19" s="6">
        <v>0</v>
      </c>
      <c r="AF19" s="4" t="s">
        <v>315</v>
      </c>
      <c r="AG19" s="4"/>
      <c r="AH19" s="6">
        <f>[19]итого!$L$27</f>
        <v>38125.32</v>
      </c>
      <c r="AI19" s="4" t="s">
        <v>315</v>
      </c>
      <c r="AJ19" s="4" t="s">
        <v>372</v>
      </c>
      <c r="AK19" s="6">
        <f>[19]итого!$L$46</f>
        <v>45425.879999999983</v>
      </c>
      <c r="AL19" s="4" t="s">
        <v>315</v>
      </c>
      <c r="AM19" s="4" t="s">
        <v>748</v>
      </c>
      <c r="AN19" s="6">
        <f>[19]итого!$L$36</f>
        <v>7300.56</v>
      </c>
      <c r="AO19" s="4" t="s">
        <v>317</v>
      </c>
      <c r="AP19" s="4" t="s">
        <v>373</v>
      </c>
      <c r="AQ19" s="6">
        <f>[19]итого!$L$37</f>
        <v>131410.56</v>
      </c>
      <c r="AR19" s="4" t="s">
        <v>316</v>
      </c>
      <c r="AS19" s="4" t="s">
        <v>765</v>
      </c>
      <c r="AT19" s="6">
        <f>[19]итого!$L$43</f>
        <v>5069.8500000000004</v>
      </c>
      <c r="AU19" s="4" t="s">
        <v>318</v>
      </c>
      <c r="AV19" s="4" t="s">
        <v>747</v>
      </c>
      <c r="AW19" s="6">
        <f>[19]итого!$L$44</f>
        <v>2028</v>
      </c>
      <c r="AX19" s="4" t="s">
        <v>315</v>
      </c>
      <c r="AY19" s="4" t="s">
        <v>749</v>
      </c>
      <c r="AZ19" s="6">
        <v>111950.15999999997</v>
      </c>
      <c r="BA19" s="4" t="s">
        <v>319</v>
      </c>
      <c r="BB19" s="4" t="s">
        <v>747</v>
      </c>
      <c r="BC19" s="6">
        <f>[19]итого!$L$48</f>
        <v>82020.390000000014</v>
      </c>
      <c r="BD19" s="4" t="s">
        <v>535</v>
      </c>
      <c r="BE19" s="4" t="s">
        <v>747</v>
      </c>
      <c r="BF19" s="31">
        <f t="shared" si="0"/>
        <v>879921.50999999989</v>
      </c>
      <c r="BG19" s="2">
        <f>IF(C19=[1]Лист1!$C18,1,0)</f>
        <v>1</v>
      </c>
      <c r="BH19" s="11"/>
    </row>
    <row r="20" spans="1:60" ht="15" customHeight="1" x14ac:dyDescent="0.25">
      <c r="A20" s="27">
        <v>18</v>
      </c>
      <c r="B20" s="28" t="s">
        <v>652</v>
      </c>
      <c r="C20" s="28" t="s">
        <v>653</v>
      </c>
      <c r="D20" s="4" t="s">
        <v>238</v>
      </c>
      <c r="E20" s="1">
        <v>43483</v>
      </c>
      <c r="F20" s="4" t="s">
        <v>31</v>
      </c>
      <c r="G20" s="6">
        <f>[20]итого!$L$14</f>
        <v>261081.12000000008</v>
      </c>
      <c r="H20" s="4" t="s">
        <v>315</v>
      </c>
      <c r="I20" s="4" t="s">
        <v>747</v>
      </c>
      <c r="J20" s="6">
        <f>[20]итого!$L$31</f>
        <v>94938.6</v>
      </c>
      <c r="K20" s="4" t="s">
        <v>316</v>
      </c>
      <c r="L20" s="4" t="s">
        <v>766</v>
      </c>
      <c r="M20" s="6">
        <f>[20]итого!$L$42</f>
        <v>20363.25</v>
      </c>
      <c r="N20" s="4" t="s">
        <v>315</v>
      </c>
      <c r="O20" s="4" t="s">
        <v>567</v>
      </c>
      <c r="P20" s="6">
        <f>[20]итого!$L$20</f>
        <v>24813.479999999996</v>
      </c>
      <c r="Q20" s="4" t="s">
        <v>317</v>
      </c>
      <c r="R20" s="4" t="s">
        <v>747</v>
      </c>
      <c r="S20" s="6">
        <f>[20]итого!$L$25+47469.36</f>
        <v>203902.32</v>
      </c>
      <c r="T20" s="4" t="s">
        <v>315</v>
      </c>
      <c r="U20" s="4" t="s">
        <v>747</v>
      </c>
      <c r="V20" s="6"/>
      <c r="W20" s="4" t="s">
        <v>315</v>
      </c>
      <c r="X20" s="4"/>
      <c r="Y20" s="6"/>
      <c r="Z20" s="4" t="s">
        <v>315</v>
      </c>
      <c r="AA20" s="4"/>
      <c r="AB20" s="6">
        <f>[20]итого!$L$45</f>
        <v>1618.3200000000006</v>
      </c>
      <c r="AC20" s="4" t="s">
        <v>315</v>
      </c>
      <c r="AD20" s="4" t="s">
        <v>747</v>
      </c>
      <c r="AE20" s="6">
        <v>0</v>
      </c>
      <c r="AF20" s="4" t="s">
        <v>315</v>
      </c>
      <c r="AG20" s="4"/>
      <c r="AH20" s="6">
        <f>[20]итого!$L$27</f>
        <v>50705.879999999983</v>
      </c>
      <c r="AI20" s="4" t="s">
        <v>315</v>
      </c>
      <c r="AJ20" s="4" t="s">
        <v>372</v>
      </c>
      <c r="AK20" s="6">
        <f>[20]итого!$L$46</f>
        <v>60415.44000000001</v>
      </c>
      <c r="AL20" s="4" t="s">
        <v>315</v>
      </c>
      <c r="AM20" s="4" t="s">
        <v>748</v>
      </c>
      <c r="AN20" s="6">
        <f>[20]итого!$L$36</f>
        <v>9709.68</v>
      </c>
      <c r="AO20" s="4" t="s">
        <v>317</v>
      </c>
      <c r="AP20" s="4" t="s">
        <v>373</v>
      </c>
      <c r="AQ20" s="6">
        <f>[20]итого!$L$37</f>
        <v>175312.91999999995</v>
      </c>
      <c r="AR20" s="4" t="s">
        <v>316</v>
      </c>
      <c r="AS20" s="4" t="s">
        <v>765</v>
      </c>
      <c r="AT20" s="6">
        <f>[20]итого!$L$43</f>
        <v>6742.7999999999993</v>
      </c>
      <c r="AU20" s="4" t="s">
        <v>318</v>
      </c>
      <c r="AV20" s="4" t="s">
        <v>747</v>
      </c>
      <c r="AW20" s="6">
        <f>[20]итого!$L$44</f>
        <v>2697.12</v>
      </c>
      <c r="AX20" s="4" t="s">
        <v>315</v>
      </c>
      <c r="AY20" s="4" t="s">
        <v>749</v>
      </c>
      <c r="AZ20" s="6">
        <f>[20]итого!$L$47</f>
        <v>120291.60000000002</v>
      </c>
      <c r="BA20" s="4" t="s">
        <v>319</v>
      </c>
      <c r="BB20" s="4" t="s">
        <v>747</v>
      </c>
      <c r="BC20" s="6">
        <f>[20]итого!$L$48</f>
        <v>93996.57</v>
      </c>
      <c r="BD20" s="4" t="s">
        <v>535</v>
      </c>
      <c r="BE20" s="4" t="s">
        <v>747</v>
      </c>
      <c r="BF20" s="31">
        <f t="shared" si="0"/>
        <v>1126589.1000000001</v>
      </c>
      <c r="BG20" s="2">
        <f>IF(C20=[1]Лист1!$C19,1,0)</f>
        <v>1</v>
      </c>
      <c r="BH20" s="11"/>
    </row>
    <row r="21" spans="1:60" ht="15" customHeight="1" x14ac:dyDescent="0.25">
      <c r="A21" s="27">
        <v>19</v>
      </c>
      <c r="B21" s="28" t="s">
        <v>657</v>
      </c>
      <c r="C21" s="28" t="s">
        <v>658</v>
      </c>
      <c r="D21" s="4" t="s">
        <v>238</v>
      </c>
      <c r="E21" s="1">
        <v>43484</v>
      </c>
      <c r="F21" s="4" t="s">
        <v>31</v>
      </c>
      <c r="G21" s="6">
        <f>[21]итого!$L$14</f>
        <v>263549.6399999999</v>
      </c>
      <c r="H21" s="4" t="s">
        <v>315</v>
      </c>
      <c r="I21" s="4" t="s">
        <v>747</v>
      </c>
      <c r="J21" s="6">
        <f>[21]итого!$L$31</f>
        <v>95836.199999999983</v>
      </c>
      <c r="K21" s="4" t="s">
        <v>316</v>
      </c>
      <c r="L21" s="4" t="s">
        <v>766</v>
      </c>
      <c r="M21" s="6">
        <f>[21]итого!$L$42</f>
        <v>20555.79</v>
      </c>
      <c r="N21" s="4" t="s">
        <v>315</v>
      </c>
      <c r="O21" s="4" t="s">
        <v>567</v>
      </c>
      <c r="P21" s="6">
        <f>[21]итого!$L$20</f>
        <v>25048.199999999993</v>
      </c>
      <c r="Q21" s="4" t="s">
        <v>317</v>
      </c>
      <c r="R21" s="4" t="s">
        <v>747</v>
      </c>
      <c r="S21" s="6">
        <f>[21]итого!$L$25</f>
        <v>157911.95999999996</v>
      </c>
      <c r="T21" s="4" t="s">
        <v>315</v>
      </c>
      <c r="U21" s="4" t="s">
        <v>747</v>
      </c>
      <c r="V21" s="6"/>
      <c r="W21" s="4" t="s">
        <v>315</v>
      </c>
      <c r="X21" s="4"/>
      <c r="Y21" s="6"/>
      <c r="Z21" s="4" t="s">
        <v>315</v>
      </c>
      <c r="AA21" s="4"/>
      <c r="AB21" s="6">
        <f>[21]итого!$L$45</f>
        <v>1633.5600000000004</v>
      </c>
      <c r="AC21" s="4" t="s">
        <v>315</v>
      </c>
      <c r="AD21" s="4" t="s">
        <v>747</v>
      </c>
      <c r="AE21" s="6">
        <v>0</v>
      </c>
      <c r="AF21" s="4" t="s">
        <v>315</v>
      </c>
      <c r="AG21" s="4"/>
      <c r="AH21" s="6">
        <f>[21]итого!$L$27</f>
        <v>51185.280000000006</v>
      </c>
      <c r="AI21" s="4" t="s">
        <v>315</v>
      </c>
      <c r="AJ21" s="4" t="s">
        <v>372</v>
      </c>
      <c r="AK21" s="6">
        <f>[21]итого!$L$46</f>
        <v>60986.640000000007</v>
      </c>
      <c r="AL21" s="4" t="s">
        <v>315</v>
      </c>
      <c r="AM21" s="4" t="s">
        <v>748</v>
      </c>
      <c r="AN21" s="6">
        <f>[21]итого!$L$36</f>
        <v>9801.48</v>
      </c>
      <c r="AO21" s="4" t="s">
        <v>317</v>
      </c>
      <c r="AP21" s="4" t="s">
        <v>373</v>
      </c>
      <c r="AQ21" s="6">
        <f>[21]итого!$L$37</f>
        <v>176970.36</v>
      </c>
      <c r="AR21" s="4" t="s">
        <v>316</v>
      </c>
      <c r="AS21" s="4" t="s">
        <v>765</v>
      </c>
      <c r="AT21" s="6">
        <f>[21]итого!$L$43</f>
        <v>6806.5499999999993</v>
      </c>
      <c r="AU21" s="4" t="s">
        <v>318</v>
      </c>
      <c r="AV21" s="4" t="s">
        <v>747</v>
      </c>
      <c r="AW21" s="6">
        <f>[21]итого!$L$44</f>
        <v>2722.6799999999989</v>
      </c>
      <c r="AX21" s="4" t="s">
        <v>315</v>
      </c>
      <c r="AY21" s="4" t="s">
        <v>749</v>
      </c>
      <c r="AZ21" s="6">
        <f>[21]итого!$L$47</f>
        <v>121428.84000000003</v>
      </c>
      <c r="BA21" s="4" t="s">
        <v>319</v>
      </c>
      <c r="BB21" s="4" t="s">
        <v>747</v>
      </c>
      <c r="BC21" s="6">
        <f>[21]итого!$L$48</f>
        <v>90119.200000000012</v>
      </c>
      <c r="BD21" s="4" t="s">
        <v>535</v>
      </c>
      <c r="BE21" s="4" t="s">
        <v>747</v>
      </c>
      <c r="BF21" s="31">
        <f t="shared" si="0"/>
        <v>1084556.3799999999</v>
      </c>
      <c r="BG21" s="2">
        <f>IF(C21=[1]Лист1!$C20,1,0)</f>
        <v>1</v>
      </c>
      <c r="BH21" s="11"/>
    </row>
    <row r="22" spans="1:60" x14ac:dyDescent="0.25">
      <c r="A22" s="27">
        <v>20</v>
      </c>
      <c r="B22" s="28" t="s">
        <v>662</v>
      </c>
      <c r="C22" s="28" t="s">
        <v>663</v>
      </c>
      <c r="D22" s="4" t="s">
        <v>238</v>
      </c>
      <c r="E22" s="1">
        <v>43485</v>
      </c>
      <c r="F22" s="4" t="s">
        <v>31</v>
      </c>
      <c r="G22" s="6">
        <f>[22]итого!$L$14</f>
        <v>181138.08</v>
      </c>
      <c r="H22" s="4" t="s">
        <v>315</v>
      </c>
      <c r="I22" s="4" t="s">
        <v>747</v>
      </c>
      <c r="J22" s="6">
        <f>[22]итого!$L$31</f>
        <v>65868.360000000015</v>
      </c>
      <c r="K22" s="4" t="s">
        <v>316</v>
      </c>
      <c r="L22" s="4" t="s">
        <v>766</v>
      </c>
      <c r="M22" s="6">
        <f>[22]итого!$L$42</f>
        <v>14128.02</v>
      </c>
      <c r="N22" s="4" t="s">
        <v>315</v>
      </c>
      <c r="O22" s="4" t="s">
        <v>567</v>
      </c>
      <c r="P22" s="6">
        <f>[22]итого!$L$20</f>
        <v>17215.680000000004</v>
      </c>
      <c r="Q22" s="4" t="s">
        <v>317</v>
      </c>
      <c r="R22" s="4" t="s">
        <v>747</v>
      </c>
      <c r="S22" s="6">
        <f>[22]итого!$L$25</f>
        <v>108533.15999999997</v>
      </c>
      <c r="T22" s="4" t="s">
        <v>315</v>
      </c>
      <c r="U22" s="4" t="s">
        <v>747</v>
      </c>
      <c r="V22" s="6"/>
      <c r="W22" s="4" t="s">
        <v>315</v>
      </c>
      <c r="X22" s="4"/>
      <c r="Y22" s="6"/>
      <c r="Z22" s="4" t="s">
        <v>315</v>
      </c>
      <c r="AA22" s="4"/>
      <c r="AB22" s="6">
        <f>[22]итого!$L$45</f>
        <v>1122.7199999999998</v>
      </c>
      <c r="AC22" s="4" t="s">
        <v>315</v>
      </c>
      <c r="AD22" s="4" t="s">
        <v>747</v>
      </c>
      <c r="AE22" s="6">
        <v>0</v>
      </c>
      <c r="AF22" s="4" t="s">
        <v>315</v>
      </c>
      <c r="AG22" s="4"/>
      <c r="AH22" s="6">
        <f>[22]итого!$L$27</f>
        <v>35179.68</v>
      </c>
      <c r="AI22" s="4" t="s">
        <v>315</v>
      </c>
      <c r="AJ22" s="4" t="s">
        <v>372</v>
      </c>
      <c r="AK22" s="6">
        <f>[22]итого!$L$46</f>
        <v>41916.239999999991</v>
      </c>
      <c r="AL22" s="4" t="s">
        <v>315</v>
      </c>
      <c r="AM22" s="4" t="s">
        <v>748</v>
      </c>
      <c r="AN22" s="6">
        <f>[22]итого!$L$36</f>
        <v>6736.56</v>
      </c>
      <c r="AO22" s="4" t="s">
        <v>317</v>
      </c>
      <c r="AP22" s="4" t="s">
        <v>373</v>
      </c>
      <c r="AQ22" s="6">
        <f>[22]итого!$L$37</f>
        <v>121632.11999999998</v>
      </c>
      <c r="AR22" s="4" t="s">
        <v>316</v>
      </c>
      <c r="AS22" s="4" t="s">
        <v>765</v>
      </c>
      <c r="AT22" s="6">
        <f>[22]итого!$L$43</f>
        <v>4678.17</v>
      </c>
      <c r="AU22" s="4" t="s">
        <v>318</v>
      </c>
      <c r="AV22" s="4" t="s">
        <v>747</v>
      </c>
      <c r="AW22" s="6">
        <f>[22]итого!$L$44</f>
        <v>1871.2800000000004</v>
      </c>
      <c r="AX22" s="4" t="s">
        <v>315</v>
      </c>
      <c r="AY22" s="4" t="s">
        <v>749</v>
      </c>
      <c r="AZ22" s="6">
        <f>[22]итого!$L$47</f>
        <v>83458.319999999992</v>
      </c>
      <c r="BA22" s="4" t="s">
        <v>319</v>
      </c>
      <c r="BB22" s="4" t="s">
        <v>747</v>
      </c>
      <c r="BC22" s="6">
        <f>[22]итого!$L$48</f>
        <v>61565.489999999991</v>
      </c>
      <c r="BD22" s="4" t="s">
        <v>535</v>
      </c>
      <c r="BE22" s="4" t="s">
        <v>747</v>
      </c>
      <c r="BF22" s="31">
        <f t="shared" si="0"/>
        <v>745043.87999999989</v>
      </c>
      <c r="BG22" s="2">
        <f>IF(C22=[1]Лист1!$C21,1,0)</f>
        <v>1</v>
      </c>
      <c r="BH22" s="11"/>
    </row>
    <row r="23" spans="1:60" ht="15" customHeight="1" x14ac:dyDescent="0.25">
      <c r="A23" s="27">
        <v>21</v>
      </c>
      <c r="B23" s="28" t="s">
        <v>667</v>
      </c>
      <c r="C23" s="28" t="s">
        <v>668</v>
      </c>
      <c r="D23" s="4" t="s">
        <v>238</v>
      </c>
      <c r="E23" s="1">
        <v>43486</v>
      </c>
      <c r="F23" s="4" t="s">
        <v>31</v>
      </c>
      <c r="G23" s="6">
        <f>[23]итого!$L$14</f>
        <v>200405.16</v>
      </c>
      <c r="H23" s="4" t="s">
        <v>315</v>
      </c>
      <c r="I23" s="4" t="s">
        <v>747</v>
      </c>
      <c r="J23" s="6">
        <f>[23]итого!$L$31</f>
        <v>59326.080000000002</v>
      </c>
      <c r="K23" s="4" t="s">
        <v>316</v>
      </c>
      <c r="L23" s="4" t="s">
        <v>766</v>
      </c>
      <c r="M23" s="6">
        <f>[23]итого!$L$42</f>
        <v>12724.77</v>
      </c>
      <c r="N23" s="4" t="s">
        <v>315</v>
      </c>
      <c r="O23" s="4" t="s">
        <v>567</v>
      </c>
      <c r="P23" s="6">
        <f>[23]итого!$L$20</f>
        <v>19046.880000000005</v>
      </c>
      <c r="Q23" s="4" t="s">
        <v>317</v>
      </c>
      <c r="R23" s="4" t="s">
        <v>747</v>
      </c>
      <c r="S23" s="6">
        <f>[23]итого!$L$25</f>
        <v>120077.40000000001</v>
      </c>
      <c r="T23" s="4" t="s">
        <v>315</v>
      </c>
      <c r="U23" s="4" t="s">
        <v>747</v>
      </c>
      <c r="V23" s="6"/>
      <c r="W23" s="4" t="s">
        <v>315</v>
      </c>
      <c r="X23" s="4"/>
      <c r="Y23" s="6"/>
      <c r="Z23" s="4" t="s">
        <v>315</v>
      </c>
      <c r="AA23" s="4"/>
      <c r="AB23" s="6">
        <f>[23]итого!$L$45</f>
        <v>1242.2399999999998</v>
      </c>
      <c r="AC23" s="4" t="s">
        <v>315</v>
      </c>
      <c r="AD23" s="4" t="s">
        <v>747</v>
      </c>
      <c r="AE23" s="6">
        <v>0</v>
      </c>
      <c r="AF23" s="4" t="s">
        <v>315</v>
      </c>
      <c r="AG23" s="4"/>
      <c r="AH23" s="6">
        <f>[23]итого!$L$27</f>
        <v>38921.639999999992</v>
      </c>
      <c r="AI23" s="4" t="s">
        <v>315</v>
      </c>
      <c r="AJ23" s="4" t="s">
        <v>372</v>
      </c>
      <c r="AK23" s="6">
        <f>[23]итого!$L$46</f>
        <v>46374.720000000001</v>
      </c>
      <c r="AL23" s="4" t="s">
        <v>315</v>
      </c>
      <c r="AM23" s="4" t="s">
        <v>748</v>
      </c>
      <c r="AN23" s="6">
        <f>[23]итого!$L$36</f>
        <v>7453.08</v>
      </c>
      <c r="AO23" s="4" t="s">
        <v>317</v>
      </c>
      <c r="AP23" s="4" t="s">
        <v>373</v>
      </c>
      <c r="AQ23" s="6">
        <f>[23]итого!$L$37</f>
        <v>129873.72</v>
      </c>
      <c r="AR23" s="4" t="s">
        <v>316</v>
      </c>
      <c r="AS23" s="4" t="s">
        <v>765</v>
      </c>
      <c r="AT23" s="6">
        <f>[23]итого!$L$43</f>
        <v>4213.5</v>
      </c>
      <c r="AU23" s="4" t="s">
        <v>318</v>
      </c>
      <c r="AV23" s="4" t="s">
        <v>747</v>
      </c>
      <c r="AW23" s="6">
        <f>[23]итого!$L$44</f>
        <v>2070.36</v>
      </c>
      <c r="AX23" s="4" t="s">
        <v>315</v>
      </c>
      <c r="AY23" s="4" t="s">
        <v>749</v>
      </c>
      <c r="AZ23" s="6">
        <f>[23]итого!$L$47</f>
        <v>92335.439999999988</v>
      </c>
      <c r="BA23" s="4" t="s">
        <v>319</v>
      </c>
      <c r="BB23" s="4" t="s">
        <v>747</v>
      </c>
      <c r="BC23" s="6">
        <f>[23]итого!$L$48</f>
        <v>65198.85</v>
      </c>
      <c r="BD23" s="4" t="s">
        <v>535</v>
      </c>
      <c r="BE23" s="4" t="s">
        <v>747</v>
      </c>
      <c r="BF23" s="31">
        <f t="shared" si="0"/>
        <v>799263.84</v>
      </c>
      <c r="BG23" s="2">
        <f>IF(C23=[1]Лист1!$C22,1,0)</f>
        <v>1</v>
      </c>
      <c r="BH23" s="11"/>
    </row>
    <row r="24" spans="1:60" ht="15" customHeight="1" x14ac:dyDescent="0.25">
      <c r="A24" s="27">
        <v>22</v>
      </c>
      <c r="B24" s="28" t="s">
        <v>672</v>
      </c>
      <c r="C24" s="28" t="s">
        <v>673</v>
      </c>
      <c r="D24" s="4" t="s">
        <v>238</v>
      </c>
      <c r="E24" s="1">
        <v>43487</v>
      </c>
      <c r="F24" s="4" t="s">
        <v>31</v>
      </c>
      <c r="G24" s="6">
        <f>[24]итого!$L$14</f>
        <v>263317.32</v>
      </c>
      <c r="H24" s="4" t="s">
        <v>315</v>
      </c>
      <c r="I24" s="4" t="s">
        <v>747</v>
      </c>
      <c r="J24" s="6">
        <f>[24]итого!$L$31</f>
        <v>77798.280000000013</v>
      </c>
      <c r="K24" s="4" t="s">
        <v>316</v>
      </c>
      <c r="L24" s="4" t="s">
        <v>766</v>
      </c>
      <c r="M24" s="6">
        <f>[24]итого!$L$42</f>
        <v>20537.670000000002</v>
      </c>
      <c r="N24" s="4" t="s">
        <v>315</v>
      </c>
      <c r="O24" s="4" t="s">
        <v>567</v>
      </c>
      <c r="P24" s="6">
        <f>[24]итого!$L$20</f>
        <v>25026.12</v>
      </c>
      <c r="Q24" s="4" t="s">
        <v>317</v>
      </c>
      <c r="R24" s="4" t="s">
        <v>747</v>
      </c>
      <c r="S24" s="6">
        <f>[24]итого!$L$25+47875.92</f>
        <v>205648.68</v>
      </c>
      <c r="T24" s="4" t="s">
        <v>315</v>
      </c>
      <c r="U24" s="4" t="s">
        <v>747</v>
      </c>
      <c r="V24" s="6"/>
      <c r="W24" s="4" t="s">
        <v>315</v>
      </c>
      <c r="X24" s="4"/>
      <c r="Y24" s="6"/>
      <c r="Z24" s="4" t="s">
        <v>315</v>
      </c>
      <c r="AA24" s="4"/>
      <c r="AB24" s="6">
        <f>[24]итого!$L$45</f>
        <v>1632.12</v>
      </c>
      <c r="AC24" s="4" t="s">
        <v>315</v>
      </c>
      <c r="AD24" s="4" t="s">
        <v>747</v>
      </c>
      <c r="AE24" s="6">
        <v>0</v>
      </c>
      <c r="AF24" s="4" t="s">
        <v>315</v>
      </c>
      <c r="AG24" s="4"/>
      <c r="AH24" s="6">
        <f>[24]итого!$L$27</f>
        <v>51140.160000000003</v>
      </c>
      <c r="AI24" s="4" t="s">
        <v>315</v>
      </c>
      <c r="AJ24" s="4" t="s">
        <v>372</v>
      </c>
      <c r="AK24" s="6">
        <f>[24]итого!$L$46</f>
        <v>60932.879999999983</v>
      </c>
      <c r="AL24" s="4" t="s">
        <v>315</v>
      </c>
      <c r="AM24" s="4" t="s">
        <v>748</v>
      </c>
      <c r="AN24" s="6">
        <f>[24]итого!$L$36</f>
        <v>9792.8399999999983</v>
      </c>
      <c r="AO24" s="4" t="s">
        <v>317</v>
      </c>
      <c r="AP24" s="4" t="s">
        <v>373</v>
      </c>
      <c r="AQ24" s="6">
        <f>[24]итого!$L$37</f>
        <v>153964.44</v>
      </c>
      <c r="AR24" s="4" t="s">
        <v>316</v>
      </c>
      <c r="AS24" s="4" t="s">
        <v>765</v>
      </c>
      <c r="AT24" s="6">
        <f>[24]итого!$L$43</f>
        <v>6800.5499999999993</v>
      </c>
      <c r="AU24" s="4" t="s">
        <v>318</v>
      </c>
      <c r="AV24" s="4" t="s">
        <v>747</v>
      </c>
      <c r="AW24" s="6">
        <f>[24]итого!$L$44</f>
        <v>2720.28</v>
      </c>
      <c r="AX24" s="4" t="s">
        <v>315</v>
      </c>
      <c r="AY24" s="4" t="s">
        <v>749</v>
      </c>
      <c r="AZ24" s="6">
        <f>[24]итого!$L$47</f>
        <v>97927.920000000027</v>
      </c>
      <c r="BA24" s="4" t="s">
        <v>319</v>
      </c>
      <c r="BB24" s="4" t="s">
        <v>747</v>
      </c>
      <c r="BC24" s="6">
        <f>[24]итого!$L$48</f>
        <v>67172.639999999985</v>
      </c>
      <c r="BD24" s="4" t="s">
        <v>535</v>
      </c>
      <c r="BE24" s="4" t="s">
        <v>747</v>
      </c>
      <c r="BF24" s="31">
        <f t="shared" si="0"/>
        <v>1044411.9000000001</v>
      </c>
      <c r="BG24" s="2">
        <f>IF(C24=[1]Лист1!$C23,1,0)</f>
        <v>1</v>
      </c>
      <c r="BH24" s="11"/>
    </row>
    <row r="25" spans="1:60" ht="15" customHeight="1" x14ac:dyDescent="0.25">
      <c r="A25" s="27">
        <v>23</v>
      </c>
      <c r="B25" s="28" t="s">
        <v>677</v>
      </c>
      <c r="C25" s="28" t="s">
        <v>678</v>
      </c>
      <c r="D25" s="4" t="s">
        <v>238</v>
      </c>
      <c r="E25" s="1">
        <v>43488</v>
      </c>
      <c r="F25" s="4" t="s">
        <v>31</v>
      </c>
      <c r="G25" s="6">
        <f>[25]итого!$L$14</f>
        <v>263822.64</v>
      </c>
      <c r="H25" s="4" t="s">
        <v>315</v>
      </c>
      <c r="I25" s="4" t="s">
        <v>747</v>
      </c>
      <c r="J25" s="6">
        <f>[25]итого!$L$31</f>
        <v>95935.439999999988</v>
      </c>
      <c r="K25" s="4" t="s">
        <v>316</v>
      </c>
      <c r="L25" s="4" t="s">
        <v>766</v>
      </c>
      <c r="M25" s="6">
        <f>[25]итого!$L$42</f>
        <v>20577.060000000001</v>
      </c>
      <c r="N25" s="4" t="s">
        <v>315</v>
      </c>
      <c r="O25" s="4" t="s">
        <v>567</v>
      </c>
      <c r="P25" s="6">
        <f>[25]итого!$L$20</f>
        <v>25074.000000000007</v>
      </c>
      <c r="Q25" s="4" t="s">
        <v>317</v>
      </c>
      <c r="R25" s="4" t="s">
        <v>747</v>
      </c>
      <c r="S25" s="6">
        <f>[25]итого!$L$25+47967.72</f>
        <v>206043.23999999993</v>
      </c>
      <c r="T25" s="4" t="s">
        <v>315</v>
      </c>
      <c r="U25" s="4" t="s">
        <v>747</v>
      </c>
      <c r="V25" s="6"/>
      <c r="W25" s="4" t="s">
        <v>315</v>
      </c>
      <c r="X25" s="4"/>
      <c r="Y25" s="6"/>
      <c r="Z25" s="4" t="s">
        <v>315</v>
      </c>
      <c r="AA25" s="4"/>
      <c r="AB25" s="6">
        <f>[25]итого!$L$45</f>
        <v>1635.24</v>
      </c>
      <c r="AC25" s="4" t="s">
        <v>315</v>
      </c>
      <c r="AD25" s="4" t="s">
        <v>747</v>
      </c>
      <c r="AE25" s="6">
        <v>0</v>
      </c>
      <c r="AF25" s="4" t="s">
        <v>315</v>
      </c>
      <c r="AG25" s="4"/>
      <c r="AH25" s="6">
        <f>[25]итого!$L$27</f>
        <v>51238.32</v>
      </c>
      <c r="AI25" s="4" t="s">
        <v>315</v>
      </c>
      <c r="AJ25" s="4" t="s">
        <v>372</v>
      </c>
      <c r="AK25" s="6">
        <f>[25]итого!$L$46</f>
        <v>61049.879999999983</v>
      </c>
      <c r="AL25" s="4" t="s">
        <v>315</v>
      </c>
      <c r="AM25" s="4" t="s">
        <v>748</v>
      </c>
      <c r="AN25" s="6">
        <f>[25]итого!$L$36</f>
        <v>9811.56</v>
      </c>
      <c r="AO25" s="4" t="s">
        <v>317</v>
      </c>
      <c r="AP25" s="4" t="s">
        <v>373</v>
      </c>
      <c r="AQ25" s="6">
        <f>[25]итого!$L$37</f>
        <v>177153.6</v>
      </c>
      <c r="AR25" s="4" t="s">
        <v>316</v>
      </c>
      <c r="AS25" s="4" t="s">
        <v>765</v>
      </c>
      <c r="AT25" s="6">
        <f>[25]итого!$L$43</f>
        <v>6813.5999999999995</v>
      </c>
      <c r="AU25" s="4" t="s">
        <v>318</v>
      </c>
      <c r="AV25" s="4" t="s">
        <v>747</v>
      </c>
      <c r="AW25" s="6">
        <f>[25]итого!$L$44</f>
        <v>2725.4399999999991</v>
      </c>
      <c r="AX25" s="4" t="s">
        <v>315</v>
      </c>
      <c r="AY25" s="4" t="s">
        <v>749</v>
      </c>
      <c r="AZ25" s="6">
        <f>[25]итого!$L$47</f>
        <v>121554.60000000002</v>
      </c>
      <c r="BA25" s="4" t="s">
        <v>319</v>
      </c>
      <c r="BB25" s="4" t="s">
        <v>747</v>
      </c>
      <c r="BC25" s="6">
        <f>[25]итого!$L$48</f>
        <v>86534.549999999988</v>
      </c>
      <c r="BD25" s="4" t="s">
        <v>535</v>
      </c>
      <c r="BE25" s="4" t="s">
        <v>747</v>
      </c>
      <c r="BF25" s="31">
        <f t="shared" si="0"/>
        <v>1129969.1699999997</v>
      </c>
      <c r="BG25" s="2">
        <f>IF(C25=[1]Лист1!$C24,1,0)</f>
        <v>1</v>
      </c>
      <c r="BH25" s="11"/>
    </row>
    <row r="26" spans="1:60" ht="15" customHeight="1" x14ac:dyDescent="0.25">
      <c r="A26" s="27">
        <v>24</v>
      </c>
      <c r="B26" s="28" t="s">
        <v>682</v>
      </c>
      <c r="C26" s="28" t="s">
        <v>683</v>
      </c>
      <c r="D26" s="4" t="s">
        <v>238</v>
      </c>
      <c r="E26" s="1">
        <v>43489</v>
      </c>
      <c r="F26" s="4" t="s">
        <v>31</v>
      </c>
      <c r="G26" s="6">
        <f>[26]итого!$L$14</f>
        <v>53344.80000000001</v>
      </c>
      <c r="H26" s="4" t="s">
        <v>315</v>
      </c>
      <c r="I26" s="4" t="s">
        <v>747</v>
      </c>
      <c r="J26" s="6">
        <f>[26]итого!$L$31</f>
        <v>19398.120000000003</v>
      </c>
      <c r="K26" s="4" t="s">
        <v>316</v>
      </c>
      <c r="L26" s="4" t="s">
        <v>766</v>
      </c>
      <c r="M26" s="6">
        <f>[26]итого!$L$42</f>
        <v>4160.67</v>
      </c>
      <c r="N26" s="4" t="s">
        <v>315</v>
      </c>
      <c r="O26" s="4" t="s">
        <v>567</v>
      </c>
      <c r="P26" s="6">
        <f>[26]итого!$L$20</f>
        <v>5069.880000000001</v>
      </c>
      <c r="Q26" s="4" t="s">
        <v>317</v>
      </c>
      <c r="R26" s="4" t="s">
        <v>747</v>
      </c>
      <c r="S26" s="6">
        <f>[26]итого!$L$25</f>
        <v>31962.719999999994</v>
      </c>
      <c r="T26" s="4" t="s">
        <v>315</v>
      </c>
      <c r="U26" s="4" t="s">
        <v>747</v>
      </c>
      <c r="V26" s="6"/>
      <c r="W26" s="4" t="s">
        <v>315</v>
      </c>
      <c r="X26" s="4"/>
      <c r="Y26" s="6"/>
      <c r="Z26" s="4" t="s">
        <v>315</v>
      </c>
      <c r="AA26" s="4"/>
      <c r="AB26" s="6">
        <f>[26]итого!$L$45</f>
        <v>330.60000000000014</v>
      </c>
      <c r="AC26" s="4" t="s">
        <v>315</v>
      </c>
      <c r="AD26" s="4" t="s">
        <v>747</v>
      </c>
      <c r="AE26" s="6">
        <v>0</v>
      </c>
      <c r="AF26" s="4" t="s">
        <v>315</v>
      </c>
      <c r="AG26" s="4"/>
      <c r="AH26" s="6">
        <f>[26]итого!$L$27</f>
        <v>10360.320000000002</v>
      </c>
      <c r="AI26" s="4" t="s">
        <v>315</v>
      </c>
      <c r="AJ26" s="4" t="s">
        <v>372</v>
      </c>
      <c r="AK26" s="6">
        <f>[26]итого!$L$46</f>
        <v>12344.280000000002</v>
      </c>
      <c r="AL26" s="4" t="s">
        <v>315</v>
      </c>
      <c r="AM26" s="4" t="s">
        <v>748</v>
      </c>
      <c r="AN26" s="6">
        <f>[26]итого!$L$36</f>
        <v>1983.84</v>
      </c>
      <c r="AO26" s="4" t="s">
        <v>317</v>
      </c>
      <c r="AP26" s="4" t="s">
        <v>373</v>
      </c>
      <c r="AQ26" s="6">
        <f>[26]итого!$L$37</f>
        <v>35820.239999999998</v>
      </c>
      <c r="AR26" s="4" t="s">
        <v>316</v>
      </c>
      <c r="AS26" s="4" t="s">
        <v>765</v>
      </c>
      <c r="AT26" s="6">
        <f>[26]итого!$L$43</f>
        <v>1377.72</v>
      </c>
      <c r="AU26" s="4" t="s">
        <v>318</v>
      </c>
      <c r="AV26" s="4" t="s">
        <v>747</v>
      </c>
      <c r="AW26" s="6">
        <f>[26]итого!$L$44</f>
        <v>551.03999999999985</v>
      </c>
      <c r="AX26" s="4" t="s">
        <v>315</v>
      </c>
      <c r="AY26" s="4" t="s">
        <v>749</v>
      </c>
      <c r="AZ26" s="6">
        <f>[26]итого!$L$47</f>
        <v>24578.159999999996</v>
      </c>
      <c r="BA26" s="4" t="s">
        <v>319</v>
      </c>
      <c r="BB26" s="4" t="s">
        <v>747</v>
      </c>
      <c r="BC26" s="6">
        <f>[26]итого!$L$48</f>
        <v>8397.4619999999995</v>
      </c>
      <c r="BD26" s="4" t="s">
        <v>535</v>
      </c>
      <c r="BE26" s="4" t="s">
        <v>747</v>
      </c>
      <c r="BF26" s="31">
        <f t="shared" si="0"/>
        <v>209679.85200000001</v>
      </c>
      <c r="BG26" s="2">
        <f>IF(C26=[1]Лист1!$C25,1,0)</f>
        <v>1</v>
      </c>
      <c r="BH26" s="11"/>
    </row>
    <row r="27" spans="1:60" ht="15" customHeight="1" x14ac:dyDescent="0.25">
      <c r="A27" s="27">
        <v>25</v>
      </c>
      <c r="B27" s="28" t="s">
        <v>687</v>
      </c>
      <c r="C27" s="28" t="s">
        <v>688</v>
      </c>
      <c r="D27" s="4" t="s">
        <v>238</v>
      </c>
      <c r="E27" s="1">
        <v>43490</v>
      </c>
      <c r="F27" s="4" t="s">
        <v>31</v>
      </c>
      <c r="G27" s="6">
        <f>[27]итого!$L$14</f>
        <v>62714.87999999999</v>
      </c>
      <c r="H27" s="4" t="s">
        <v>315</v>
      </c>
      <c r="I27" s="4" t="s">
        <v>747</v>
      </c>
      <c r="J27" s="6">
        <f>[27]итого!$L$31</f>
        <v>22805.399999999998</v>
      </c>
      <c r="K27" s="4" t="s">
        <v>316</v>
      </c>
      <c r="L27" s="4" t="s">
        <v>766</v>
      </c>
      <c r="M27" s="6">
        <f>[27]итого!$L$42</f>
        <v>4891.5</v>
      </c>
      <c r="N27" s="4" t="s">
        <v>315</v>
      </c>
      <c r="O27" s="4" t="s">
        <v>567</v>
      </c>
      <c r="P27" s="6">
        <f>[27]итого!$L$20</f>
        <v>5960.5200000000023</v>
      </c>
      <c r="Q27" s="4" t="s">
        <v>317</v>
      </c>
      <c r="R27" s="4" t="s">
        <v>747</v>
      </c>
      <c r="S27" s="6">
        <f>[27]итого!$L$25</f>
        <v>37577.039999999994</v>
      </c>
      <c r="T27" s="4" t="s">
        <v>315</v>
      </c>
      <c r="U27" s="4" t="s">
        <v>747</v>
      </c>
      <c r="V27" s="6"/>
      <c r="W27" s="4" t="s">
        <v>315</v>
      </c>
      <c r="X27" s="4"/>
      <c r="Y27" s="6"/>
      <c r="Z27" s="4" t="s">
        <v>315</v>
      </c>
      <c r="AA27" s="4"/>
      <c r="AB27" s="6">
        <f>[27]итого!$L$45</f>
        <v>388.67999999999989</v>
      </c>
      <c r="AC27" s="4" t="s">
        <v>315</v>
      </c>
      <c r="AD27" s="4" t="s">
        <v>747</v>
      </c>
      <c r="AE27" s="6">
        <v>0</v>
      </c>
      <c r="AF27" s="4" t="s">
        <v>315</v>
      </c>
      <c r="AG27" s="4"/>
      <c r="AH27" s="6">
        <f>[27]итого!$L$27</f>
        <v>12180.12</v>
      </c>
      <c r="AI27" s="4" t="s">
        <v>315</v>
      </c>
      <c r="AJ27" s="4" t="s">
        <v>372</v>
      </c>
      <c r="AK27" s="6">
        <f>[27]итого!$L$46</f>
        <v>14512.560000000005</v>
      </c>
      <c r="AL27" s="4" t="s">
        <v>315</v>
      </c>
      <c r="AM27" s="4" t="s">
        <v>748</v>
      </c>
      <c r="AN27" s="6">
        <f>[27]итого!$L$36</f>
        <v>2332.3200000000006</v>
      </c>
      <c r="AO27" s="4" t="s">
        <v>317</v>
      </c>
      <c r="AP27" s="4" t="s">
        <v>373</v>
      </c>
      <c r="AQ27" s="6">
        <f>[27]итого!$L$37</f>
        <v>42112.08</v>
      </c>
      <c r="AR27" s="4" t="s">
        <v>316</v>
      </c>
      <c r="AS27" s="4" t="s">
        <v>765</v>
      </c>
      <c r="AT27" s="6">
        <f>[27]итого!$L$43</f>
        <v>1619.6999999999998</v>
      </c>
      <c r="AU27" s="4" t="s">
        <v>318</v>
      </c>
      <c r="AV27" s="4" t="s">
        <v>747</v>
      </c>
      <c r="AW27" s="6">
        <f>[27]итого!$L$44</f>
        <v>647.88</v>
      </c>
      <c r="AX27" s="4" t="s">
        <v>315</v>
      </c>
      <c r="AY27" s="4" t="s">
        <v>749</v>
      </c>
      <c r="AZ27" s="6">
        <f>[27]итого!$L$47</f>
        <v>28895.400000000005</v>
      </c>
      <c r="BA27" s="4" t="s">
        <v>319</v>
      </c>
      <c r="BB27" s="4" t="s">
        <v>747</v>
      </c>
      <c r="BC27" s="6">
        <f>[27]итого!$L$48</f>
        <v>15852.21</v>
      </c>
      <c r="BD27" s="4" t="s">
        <v>535</v>
      </c>
      <c r="BE27" s="4" t="s">
        <v>747</v>
      </c>
      <c r="BF27" s="31">
        <f t="shared" si="0"/>
        <v>252490.28999999998</v>
      </c>
      <c r="BG27" s="2">
        <f>IF(C27=[1]Лист1!$C26,1,0)</f>
        <v>1</v>
      </c>
      <c r="BH27" s="11"/>
    </row>
    <row r="28" spans="1:60" ht="15" customHeight="1" x14ac:dyDescent="0.25">
      <c r="A28" s="27">
        <v>26</v>
      </c>
      <c r="B28" s="28" t="s">
        <v>692</v>
      </c>
      <c r="C28" s="28" t="s">
        <v>693</v>
      </c>
      <c r="D28" s="4" t="s">
        <v>238</v>
      </c>
      <c r="E28" s="1">
        <v>43491</v>
      </c>
      <c r="F28" s="4" t="s">
        <v>31</v>
      </c>
      <c r="G28" s="6">
        <f>[28]итого!$L$14</f>
        <v>160831.68000000005</v>
      </c>
      <c r="H28" s="4" t="s">
        <v>315</v>
      </c>
      <c r="I28" s="4" t="s">
        <v>747</v>
      </c>
      <c r="J28" s="6">
        <f>[28]итого!$L$31</f>
        <v>66760.319999999978</v>
      </c>
      <c r="K28" s="4" t="s">
        <v>316</v>
      </c>
      <c r="L28" s="4" t="s">
        <v>765</v>
      </c>
      <c r="M28" s="6">
        <f>[28]итого!$L$42</f>
        <v>14319.329999999998</v>
      </c>
      <c r="N28" s="4" t="s">
        <v>315</v>
      </c>
      <c r="O28" s="4" t="s">
        <v>567</v>
      </c>
      <c r="P28" s="6">
        <f>[28]итого!$L$20</f>
        <v>9862.3199999999979</v>
      </c>
      <c r="Q28" s="4" t="s">
        <v>317</v>
      </c>
      <c r="R28" s="4" t="s">
        <v>747</v>
      </c>
      <c r="S28" s="6">
        <f>[28]итого!$L$25+33380.16</f>
        <v>143382.95999999996</v>
      </c>
      <c r="T28" s="4" t="s">
        <v>315</v>
      </c>
      <c r="U28" s="4" t="s">
        <v>747</v>
      </c>
      <c r="V28" s="6"/>
      <c r="W28" s="4" t="s">
        <v>315</v>
      </c>
      <c r="X28" s="4"/>
      <c r="Y28" s="6"/>
      <c r="Z28" s="4" t="s">
        <v>315</v>
      </c>
      <c r="AA28" s="4"/>
      <c r="AB28" s="6">
        <f>[28]итого!$L$45</f>
        <v>379.32000000000011</v>
      </c>
      <c r="AC28" s="4" t="s">
        <v>315</v>
      </c>
      <c r="AD28" s="4" t="s">
        <v>747</v>
      </c>
      <c r="AE28" s="6">
        <v>0</v>
      </c>
      <c r="AF28" s="4" t="s">
        <v>315</v>
      </c>
      <c r="AG28" s="4"/>
      <c r="AH28" s="6">
        <f>[28]итого!$L$27</f>
        <v>35656.080000000002</v>
      </c>
      <c r="AI28" s="4" t="s">
        <v>315</v>
      </c>
      <c r="AJ28" s="4" t="s">
        <v>372</v>
      </c>
      <c r="AK28" s="6">
        <f>[28]итого!$L$46</f>
        <v>42483.840000000004</v>
      </c>
      <c r="AL28" s="4" t="s">
        <v>315</v>
      </c>
      <c r="AM28" s="4" t="s">
        <v>748</v>
      </c>
      <c r="AN28" s="6">
        <f>[28]итого!$L$36</f>
        <v>5689.7999999999993</v>
      </c>
      <c r="AO28" s="4" t="s">
        <v>317</v>
      </c>
      <c r="AP28" s="4" t="s">
        <v>373</v>
      </c>
      <c r="AQ28" s="6">
        <f>[28]итого!$L$37</f>
        <v>91416.12000000001</v>
      </c>
      <c r="AR28" s="4" t="s">
        <v>316</v>
      </c>
      <c r="AS28" s="4" t="s">
        <v>765</v>
      </c>
      <c r="AT28" s="6">
        <f>[28]итого!$L$43</f>
        <v>4741.5</v>
      </c>
      <c r="AU28" s="4" t="s">
        <v>318</v>
      </c>
      <c r="AV28" s="4" t="s">
        <v>747</v>
      </c>
      <c r="AW28" s="6">
        <f>[28]итого!$L$44</f>
        <v>379.32000000000011</v>
      </c>
      <c r="AX28" s="4" t="s">
        <v>315</v>
      </c>
      <c r="AY28" s="4" t="s">
        <v>749</v>
      </c>
      <c r="AZ28" s="6">
        <f>[28]итого!$L$47</f>
        <v>125554.92000000003</v>
      </c>
      <c r="BA28" s="4" t="s">
        <v>319</v>
      </c>
      <c r="BB28" s="4" t="s">
        <v>747</v>
      </c>
      <c r="BC28" s="6">
        <f>[28]итого!$L$48</f>
        <v>33971.160000000003</v>
      </c>
      <c r="BD28" s="4" t="s">
        <v>535</v>
      </c>
      <c r="BE28" s="4" t="s">
        <v>747</v>
      </c>
      <c r="BF28" s="31">
        <f t="shared" si="0"/>
        <v>735428.67</v>
      </c>
      <c r="BG28" s="2">
        <f>IF(C28=[1]Лист1!$C27,1,0)</f>
        <v>1</v>
      </c>
      <c r="BH28" s="11"/>
    </row>
    <row r="29" spans="1:60" ht="15" customHeight="1" x14ac:dyDescent="0.25">
      <c r="A29" s="27">
        <v>27</v>
      </c>
      <c r="B29" s="28" t="s">
        <v>697</v>
      </c>
      <c r="C29" s="28" t="s">
        <v>698</v>
      </c>
      <c r="D29" s="4" t="s">
        <v>238</v>
      </c>
      <c r="E29" s="1">
        <v>43492</v>
      </c>
      <c r="F29" s="4" t="s">
        <v>31</v>
      </c>
      <c r="G29" s="6">
        <f>[29]итого!$L$14</f>
        <v>62482.560000000012</v>
      </c>
      <c r="H29" s="4" t="s">
        <v>315</v>
      </c>
      <c r="I29" s="4" t="s">
        <v>747</v>
      </c>
      <c r="J29" s="6">
        <f>[29]итого!$L$31</f>
        <v>22720.92</v>
      </c>
      <c r="K29" s="4" t="s">
        <v>316</v>
      </c>
      <c r="L29" s="4" t="s">
        <v>766</v>
      </c>
      <c r="M29" s="6">
        <f>[29]итого!$L$42</f>
        <v>4734.2999999999993</v>
      </c>
      <c r="N29" s="4" t="s">
        <v>315</v>
      </c>
      <c r="O29" s="4" t="s">
        <v>567</v>
      </c>
      <c r="P29" s="6">
        <f>[29]итого!$L$20</f>
        <v>5938.5599999999986</v>
      </c>
      <c r="Q29" s="4" t="s">
        <v>317</v>
      </c>
      <c r="R29" s="4" t="s">
        <v>747</v>
      </c>
      <c r="S29" s="6">
        <f>[29]итого!$L$25</f>
        <v>37437.840000000004</v>
      </c>
      <c r="T29" s="4" t="s">
        <v>315</v>
      </c>
      <c r="U29" s="4" t="s">
        <v>747</v>
      </c>
      <c r="V29" s="6"/>
      <c r="W29" s="4" t="s">
        <v>315</v>
      </c>
      <c r="X29" s="4"/>
      <c r="Y29" s="6"/>
      <c r="Z29" s="4" t="s">
        <v>315</v>
      </c>
      <c r="AA29" s="4"/>
      <c r="AB29" s="6">
        <f>[29]итого!$L$45</f>
        <v>387.24000000000007</v>
      </c>
      <c r="AC29" s="4" t="s">
        <v>315</v>
      </c>
      <c r="AD29" s="4" t="s">
        <v>747</v>
      </c>
      <c r="AE29" s="6">
        <v>0</v>
      </c>
      <c r="AF29" s="4" t="s">
        <v>315</v>
      </c>
      <c r="AG29" s="4"/>
      <c r="AH29" s="6">
        <f>[29]итого!$L$27</f>
        <v>12134.999999999998</v>
      </c>
      <c r="AI29" s="4" t="s">
        <v>315</v>
      </c>
      <c r="AJ29" s="4" t="s">
        <v>372</v>
      </c>
      <c r="AK29" s="6">
        <f>[29]итого!$L$46</f>
        <v>14458.68</v>
      </c>
      <c r="AL29" s="4" t="s">
        <v>315</v>
      </c>
      <c r="AM29" s="4" t="s">
        <v>748</v>
      </c>
      <c r="AN29" s="6">
        <f>[29]итого!$L$36</f>
        <v>2323.7999999999997</v>
      </c>
      <c r="AO29" s="4" t="s">
        <v>317</v>
      </c>
      <c r="AP29" s="4" t="s">
        <v>373</v>
      </c>
      <c r="AQ29" s="6">
        <f>[29]итого!$L$37</f>
        <v>41956.2</v>
      </c>
      <c r="AR29" s="4" t="s">
        <v>316</v>
      </c>
      <c r="AS29" s="4" t="s">
        <v>765</v>
      </c>
      <c r="AT29" s="6">
        <f>[29]итого!$L$43</f>
        <v>1567.6499999999999</v>
      </c>
      <c r="AU29" s="4" t="s">
        <v>318</v>
      </c>
      <c r="AV29" s="4" t="s">
        <v>747</v>
      </c>
      <c r="AW29" s="6">
        <f>[29]итого!$L$44</f>
        <v>645.6</v>
      </c>
      <c r="AX29" s="4" t="s">
        <v>315</v>
      </c>
      <c r="AY29" s="4" t="s">
        <v>749</v>
      </c>
      <c r="AZ29" s="6">
        <f>[29]итого!$L$47</f>
        <v>28788.36</v>
      </c>
      <c r="BA29" s="4" t="s">
        <v>319</v>
      </c>
      <c r="BB29" s="4" t="s">
        <v>747</v>
      </c>
      <c r="BC29" s="6">
        <f>[29]итого!$L$48</f>
        <v>14822.797999999999</v>
      </c>
      <c r="BD29" s="4" t="s">
        <v>535</v>
      </c>
      <c r="BE29" s="4" t="s">
        <v>747</v>
      </c>
      <c r="BF29" s="31">
        <f t="shared" si="0"/>
        <v>250399.50799999997</v>
      </c>
      <c r="BG29" s="2">
        <f>IF(C29=[1]Лист1!$C28,1,0)</f>
        <v>1</v>
      </c>
      <c r="BH29" s="11"/>
    </row>
    <row r="30" spans="1:60" ht="15" customHeight="1" x14ac:dyDescent="0.25">
      <c r="A30" s="27">
        <v>28</v>
      </c>
      <c r="B30" s="28" t="s">
        <v>702</v>
      </c>
      <c r="C30" s="28" t="s">
        <v>703</v>
      </c>
      <c r="D30" s="4" t="s">
        <v>238</v>
      </c>
      <c r="E30" s="1">
        <v>43493</v>
      </c>
      <c r="F30" s="4" t="s">
        <v>31</v>
      </c>
      <c r="G30" s="6">
        <f>[30]итого!$L$14</f>
        <v>174723.36000000002</v>
      </c>
      <c r="H30" s="4" t="s">
        <v>315</v>
      </c>
      <c r="I30" s="4" t="s">
        <v>747</v>
      </c>
      <c r="J30" s="6">
        <f>[30]итого!$L$31</f>
        <v>67142.64</v>
      </c>
      <c r="K30" s="4" t="s">
        <v>316</v>
      </c>
      <c r="L30" s="4" t="s">
        <v>569</v>
      </c>
      <c r="M30" s="6">
        <f>[30]итого!$L$42</f>
        <v>14401.32</v>
      </c>
      <c r="N30" s="4" t="s">
        <v>315</v>
      </c>
      <c r="O30" s="4" t="s">
        <v>567</v>
      </c>
      <c r="P30" s="6">
        <f>[30]итого!$L$20</f>
        <v>13352.279999999997</v>
      </c>
      <c r="Q30" s="4" t="s">
        <v>317</v>
      </c>
      <c r="R30" s="4" t="s">
        <v>747</v>
      </c>
      <c r="S30" s="6">
        <f>[30]итого!$L$25</f>
        <v>110632.68</v>
      </c>
      <c r="T30" s="4" t="s">
        <v>315</v>
      </c>
      <c r="U30" s="4" t="s">
        <v>747</v>
      </c>
      <c r="V30" s="6"/>
      <c r="W30" s="4" t="s">
        <v>315</v>
      </c>
      <c r="X30" s="4"/>
      <c r="Y30" s="6"/>
      <c r="Z30" s="4" t="s">
        <v>315</v>
      </c>
      <c r="AA30" s="4"/>
      <c r="AB30" s="6">
        <f>[30]итого!$L$45</f>
        <v>381.48</v>
      </c>
      <c r="AC30" s="4" t="s">
        <v>315</v>
      </c>
      <c r="AD30" s="4" t="s">
        <v>747</v>
      </c>
      <c r="AE30" s="6">
        <v>0</v>
      </c>
      <c r="AF30" s="4" t="s">
        <v>315</v>
      </c>
      <c r="AG30" s="4"/>
      <c r="AH30" s="6">
        <f>[30]итого!$L$27</f>
        <v>35860.19999999999</v>
      </c>
      <c r="AI30" s="4" t="s">
        <v>315</v>
      </c>
      <c r="AJ30" s="4" t="s">
        <v>372</v>
      </c>
      <c r="AK30" s="6">
        <f>[30]итого!$L$46</f>
        <v>42727.08</v>
      </c>
      <c r="AL30" s="4" t="s">
        <v>315</v>
      </c>
      <c r="AM30" s="4" t="s">
        <v>748</v>
      </c>
      <c r="AN30" s="6">
        <f>[30]итого!$L$36</f>
        <v>5722.44</v>
      </c>
      <c r="AO30" s="4" t="s">
        <v>317</v>
      </c>
      <c r="AP30" s="4" t="s">
        <v>373</v>
      </c>
      <c r="AQ30" s="6">
        <f>[30]итого!$L$37</f>
        <v>102621.23999999999</v>
      </c>
      <c r="AR30" s="4" t="s">
        <v>316</v>
      </c>
      <c r="AS30" s="4" t="s">
        <v>765</v>
      </c>
      <c r="AT30" s="6">
        <f>[30]итого!$L$43</f>
        <v>4768.6499999999996</v>
      </c>
      <c r="AU30" s="4" t="s">
        <v>318</v>
      </c>
      <c r="AV30" s="4" t="s">
        <v>747</v>
      </c>
      <c r="AW30" s="6">
        <f>[30]итого!$L$44</f>
        <v>381.48</v>
      </c>
      <c r="AX30" s="4" t="s">
        <v>315</v>
      </c>
      <c r="AY30" s="4" t="s">
        <v>749</v>
      </c>
      <c r="AZ30" s="6">
        <f>[30]итого!$L$47</f>
        <v>123603.36</v>
      </c>
      <c r="BA30" s="4" t="s">
        <v>319</v>
      </c>
      <c r="BB30" s="4" t="s">
        <v>747</v>
      </c>
      <c r="BC30" s="6">
        <f>[30]итого!$L$48</f>
        <v>40754.660000000003</v>
      </c>
      <c r="BD30" s="4" t="s">
        <v>535</v>
      </c>
      <c r="BE30" s="4" t="s">
        <v>747</v>
      </c>
      <c r="BF30" s="31">
        <f t="shared" si="0"/>
        <v>737072.87</v>
      </c>
      <c r="BG30" s="2">
        <f>IF(C30=[1]Лист1!$C29,1,0)</f>
        <v>1</v>
      </c>
      <c r="BH30" s="11"/>
    </row>
    <row r="31" spans="1:60" x14ac:dyDescent="0.25">
      <c r="A31" s="27">
        <v>29</v>
      </c>
      <c r="B31" s="28" t="s">
        <v>447</v>
      </c>
      <c r="C31" s="28" t="s">
        <v>501</v>
      </c>
      <c r="D31" s="4" t="s">
        <v>238</v>
      </c>
      <c r="E31" s="1">
        <v>43494</v>
      </c>
      <c r="F31" s="4" t="s">
        <v>31</v>
      </c>
      <c r="G31" s="6">
        <f>[31]итого!$L$14</f>
        <v>270710.88</v>
      </c>
      <c r="H31" s="4" t="s">
        <v>315</v>
      </c>
      <c r="I31" s="4" t="s">
        <v>374</v>
      </c>
      <c r="J31" s="6">
        <f>[31]итого!$L$31</f>
        <v>98440.320000000007</v>
      </c>
      <c r="K31" s="4" t="s">
        <v>316</v>
      </c>
      <c r="L31" s="4" t="s">
        <v>766</v>
      </c>
      <c r="M31" s="6">
        <f>[31]итого!$L$42</f>
        <v>21114.329999999998</v>
      </c>
      <c r="N31" s="4" t="s">
        <v>315</v>
      </c>
      <c r="O31" s="4" t="s">
        <v>567</v>
      </c>
      <c r="P31" s="6">
        <f>[31]итого!$L$20</f>
        <v>25728.719999999994</v>
      </c>
      <c r="Q31" s="4" t="s">
        <v>317</v>
      </c>
      <c r="R31" s="4" t="s">
        <v>374</v>
      </c>
      <c r="S31" s="6">
        <f>[32]свод!$F$25+[32]свод!$F$26</f>
        <v>211422.95999999996</v>
      </c>
      <c r="T31" s="4" t="s">
        <v>315</v>
      </c>
      <c r="U31" s="4" t="s">
        <v>374</v>
      </c>
      <c r="V31" s="6"/>
      <c r="W31" s="4" t="s">
        <v>315</v>
      </c>
      <c r="X31" s="4"/>
      <c r="Y31" s="6"/>
      <c r="Z31" s="4" t="s">
        <v>315</v>
      </c>
      <c r="AA31" s="4"/>
      <c r="AB31" s="6">
        <f>[31]итого!$L$45</f>
        <v>1677.9599999999998</v>
      </c>
      <c r="AC31" s="4" t="s">
        <v>315</v>
      </c>
      <c r="AD31" s="4" t="s">
        <v>374</v>
      </c>
      <c r="AE31" s="6">
        <v>0</v>
      </c>
      <c r="AF31" s="4" t="s">
        <v>315</v>
      </c>
      <c r="AG31" s="4"/>
      <c r="AH31" s="6">
        <f>[31]итого!$L$27</f>
        <v>52576.079999999987</v>
      </c>
      <c r="AI31" s="4" t="s">
        <v>315</v>
      </c>
      <c r="AJ31" s="4" t="s">
        <v>372</v>
      </c>
      <c r="AK31" s="6">
        <f>[31]итого!$L$46</f>
        <v>62643.839999999997</v>
      </c>
      <c r="AL31" s="4" t="s">
        <v>315</v>
      </c>
      <c r="AM31" s="4" t="s">
        <v>375</v>
      </c>
      <c r="AN31" s="6">
        <f>[31]итого!$L$36</f>
        <v>10067.759999999997</v>
      </c>
      <c r="AO31" s="4" t="s">
        <v>317</v>
      </c>
      <c r="AP31" s="4" t="s">
        <v>373</v>
      </c>
      <c r="AQ31" s="6">
        <f>[31]итого!$L$37</f>
        <v>181778.99999999997</v>
      </c>
      <c r="AR31" s="4" t="s">
        <v>316</v>
      </c>
      <c r="AS31" s="4" t="s">
        <v>765</v>
      </c>
      <c r="AT31" s="6">
        <f>[31]итого!$L$43</f>
        <v>6991.5</v>
      </c>
      <c r="AU31" s="4" t="s">
        <v>318</v>
      </c>
      <c r="AV31" s="4" t="s">
        <v>374</v>
      </c>
      <c r="AW31" s="6">
        <f>[31]итого!$L$44</f>
        <v>2796.6000000000004</v>
      </c>
      <c r="AX31" s="4" t="s">
        <v>315</v>
      </c>
      <c r="AY31" s="4" t="s">
        <v>376</v>
      </c>
      <c r="AZ31" s="6">
        <f>[31]итого!$L$47</f>
        <v>124728.36</v>
      </c>
      <c r="BA31" s="4" t="s">
        <v>319</v>
      </c>
      <c r="BB31" s="4" t="s">
        <v>374</v>
      </c>
      <c r="BC31" s="6">
        <f>[31]итого!$L$48</f>
        <v>92711.3</v>
      </c>
      <c r="BD31" s="4" t="s">
        <v>535</v>
      </c>
      <c r="BE31" s="4" t="s">
        <v>374</v>
      </c>
      <c r="BF31" s="31">
        <f t="shared" si="0"/>
        <v>1163389.6099999999</v>
      </c>
      <c r="BG31" s="2">
        <f>IF(C31=[1]Лист1!$C30,1,0)</f>
        <v>1</v>
      </c>
    </row>
    <row r="32" spans="1:60" x14ac:dyDescent="0.25">
      <c r="A32" s="27">
        <v>30</v>
      </c>
      <c r="B32" s="28" t="s">
        <v>449</v>
      </c>
      <c r="C32" s="28" t="s">
        <v>502</v>
      </c>
      <c r="D32" s="4" t="s">
        <v>238</v>
      </c>
      <c r="E32" s="1">
        <v>43495</v>
      </c>
      <c r="F32" s="4" t="s">
        <v>31</v>
      </c>
      <c r="G32" s="6">
        <f>[33]итого!$L$14</f>
        <v>202640.04</v>
      </c>
      <c r="H32" s="4" t="s">
        <v>315</v>
      </c>
      <c r="I32" s="4" t="s">
        <v>374</v>
      </c>
      <c r="J32" s="6">
        <f>[33]итого!$L$31</f>
        <v>68198.64</v>
      </c>
      <c r="K32" s="4" t="s">
        <v>316</v>
      </c>
      <c r="L32" s="4" t="s">
        <v>766</v>
      </c>
      <c r="M32" s="6">
        <f>[33]итого!$L$42</f>
        <v>14627.82</v>
      </c>
      <c r="N32" s="4" t="s">
        <v>315</v>
      </c>
      <c r="O32" s="4" t="s">
        <v>567</v>
      </c>
      <c r="P32" s="6">
        <f>[33]итого!$L$20</f>
        <v>19259.160000000003</v>
      </c>
      <c r="Q32" s="4" t="s">
        <v>317</v>
      </c>
      <c r="R32" s="4" t="s">
        <v>374</v>
      </c>
      <c r="S32" s="6">
        <f>[33]итого!$L$25+8524.83</f>
        <v>120897.51</v>
      </c>
      <c r="T32" s="4" t="s">
        <v>315</v>
      </c>
      <c r="U32" s="4" t="s">
        <v>374</v>
      </c>
      <c r="V32" s="6"/>
      <c r="W32" s="4" t="s">
        <v>315</v>
      </c>
      <c r="X32" s="4"/>
      <c r="Y32" s="6"/>
      <c r="Z32" s="4" t="s">
        <v>315</v>
      </c>
      <c r="AA32" s="4"/>
      <c r="AB32" s="6">
        <f>[33]итого!$L$45</f>
        <v>1256.04</v>
      </c>
      <c r="AC32" s="4" t="s">
        <v>315</v>
      </c>
      <c r="AD32" s="4" t="s">
        <v>374</v>
      </c>
      <c r="AE32" s="6">
        <v>0</v>
      </c>
      <c r="AF32" s="4" t="s">
        <v>315</v>
      </c>
      <c r="AG32" s="4"/>
      <c r="AH32" s="6">
        <f>[33]итого!$L$27</f>
        <v>36424.19999999999</v>
      </c>
      <c r="AI32" s="4" t="s">
        <v>315</v>
      </c>
      <c r="AJ32" s="4" t="s">
        <v>372</v>
      </c>
      <c r="AK32" s="6">
        <f>[33]итого!$L$46</f>
        <v>43399.08</v>
      </c>
      <c r="AL32" s="4" t="s">
        <v>315</v>
      </c>
      <c r="AM32" s="4" t="s">
        <v>375</v>
      </c>
      <c r="AN32" s="6">
        <f>[33]итого!$L$36</f>
        <v>7536.239999999998</v>
      </c>
      <c r="AO32" s="4" t="s">
        <v>317</v>
      </c>
      <c r="AP32" s="4" t="s">
        <v>373</v>
      </c>
      <c r="AQ32" s="6">
        <f>[33]итого!$L$37</f>
        <v>125934.83999999998</v>
      </c>
      <c r="AR32" s="4" t="s">
        <v>316</v>
      </c>
      <c r="AS32" s="4" t="s">
        <v>765</v>
      </c>
      <c r="AT32" s="6">
        <f>[33]итого!$L$43</f>
        <v>4843.6499999999996</v>
      </c>
      <c r="AU32" s="4" t="s">
        <v>318</v>
      </c>
      <c r="AV32" s="4" t="s">
        <v>374</v>
      </c>
      <c r="AW32" s="6">
        <f>[33]итого!$L$44</f>
        <v>2093.4</v>
      </c>
      <c r="AX32" s="4" t="s">
        <v>315</v>
      </c>
      <c r="AY32" s="4" t="s">
        <v>376</v>
      </c>
      <c r="AZ32" s="6">
        <f>[33]итого!$L$47</f>
        <v>93365.040000000008</v>
      </c>
      <c r="BA32" s="4" t="s">
        <v>319</v>
      </c>
      <c r="BB32" s="4" t="s">
        <v>374</v>
      </c>
      <c r="BC32" s="6">
        <f>[33]итого!$L$48</f>
        <v>57364.720399999991</v>
      </c>
      <c r="BD32" s="4" t="s">
        <v>535</v>
      </c>
      <c r="BE32" s="4" t="s">
        <v>374</v>
      </c>
      <c r="BF32" s="31">
        <f t="shared" si="0"/>
        <v>797840.38040000014</v>
      </c>
      <c r="BG32" s="2">
        <f>IF(C32=[1]Лист1!$C31,1,0)</f>
        <v>1</v>
      </c>
    </row>
    <row r="33" spans="1:60" x14ac:dyDescent="0.25">
      <c r="A33" s="27">
        <v>31</v>
      </c>
      <c r="B33" s="28" t="s">
        <v>451</v>
      </c>
      <c r="C33" s="28" t="s">
        <v>503</v>
      </c>
      <c r="D33" s="4" t="s">
        <v>238</v>
      </c>
      <c r="E33" s="1">
        <v>43496</v>
      </c>
      <c r="F33" s="4" t="s">
        <v>31</v>
      </c>
      <c r="G33" s="6">
        <f>[34]итого!$L$14</f>
        <v>189834.59999999998</v>
      </c>
      <c r="H33" s="4" t="s">
        <v>315</v>
      </c>
      <c r="I33" s="4" t="s">
        <v>374</v>
      </c>
      <c r="J33" s="6">
        <f>[34]итого!$L$31</f>
        <v>69030.839999999982</v>
      </c>
      <c r="K33" s="4" t="s">
        <v>316</v>
      </c>
      <c r="L33" s="4" t="s">
        <v>766</v>
      </c>
      <c r="M33" s="6">
        <f>[34]итого!$L$42</f>
        <v>14806.32</v>
      </c>
      <c r="N33" s="4" t="s">
        <v>315</v>
      </c>
      <c r="O33" s="4" t="s">
        <v>567</v>
      </c>
      <c r="P33" s="6">
        <f>[34]итого!$L$20</f>
        <v>18042.240000000002</v>
      </c>
      <c r="Q33" s="4" t="s">
        <v>317</v>
      </c>
      <c r="R33" s="4" t="s">
        <v>374</v>
      </c>
      <c r="S33" s="6">
        <f>[34]итого!$L$25+34515.36</f>
        <v>148259.15999999997</v>
      </c>
      <c r="T33" s="4" t="s">
        <v>315</v>
      </c>
      <c r="U33" s="4" t="s">
        <v>374</v>
      </c>
      <c r="V33" s="6"/>
      <c r="W33" s="4" t="s">
        <v>315</v>
      </c>
      <c r="X33" s="4"/>
      <c r="Y33" s="6"/>
      <c r="Z33" s="4" t="s">
        <v>315</v>
      </c>
      <c r="AA33" s="4"/>
      <c r="AB33" s="6">
        <f>[34]итого!$L$45</f>
        <v>1176.7199999999998</v>
      </c>
      <c r="AC33" s="4" t="s">
        <v>315</v>
      </c>
      <c r="AD33" s="4" t="s">
        <v>374</v>
      </c>
      <c r="AE33" s="6">
        <v>0</v>
      </c>
      <c r="AF33" s="4" t="s">
        <v>315</v>
      </c>
      <c r="AG33" s="4"/>
      <c r="AH33" s="6">
        <f>[34]итого!$L$27</f>
        <v>36868.68</v>
      </c>
      <c r="AI33" s="4" t="s">
        <v>315</v>
      </c>
      <c r="AJ33" s="4" t="s">
        <v>372</v>
      </c>
      <c r="AK33" s="6">
        <f>[34]итого!$L$46</f>
        <v>43928.640000000007</v>
      </c>
      <c r="AL33" s="4" t="s">
        <v>315</v>
      </c>
      <c r="AM33" s="4" t="s">
        <v>375</v>
      </c>
      <c r="AN33" s="6">
        <f>[34]итого!$L$36</f>
        <v>7059.96</v>
      </c>
      <c r="AO33" s="4" t="s">
        <v>317</v>
      </c>
      <c r="AP33" s="4" t="s">
        <v>373</v>
      </c>
      <c r="AQ33" s="6">
        <f>[34]итого!$L$37</f>
        <v>127471.56</v>
      </c>
      <c r="AR33" s="4" t="s">
        <v>316</v>
      </c>
      <c r="AS33" s="4" t="s">
        <v>765</v>
      </c>
      <c r="AT33" s="6">
        <f>[34]итого!$L$43</f>
        <v>4902.75</v>
      </c>
      <c r="AU33" s="4" t="s">
        <v>318</v>
      </c>
      <c r="AV33" s="4" t="s">
        <v>374</v>
      </c>
      <c r="AW33" s="6">
        <f>[34]итого!$L$44</f>
        <v>1961.1600000000005</v>
      </c>
      <c r="AX33" s="4" t="s">
        <v>315</v>
      </c>
      <c r="AY33" s="4" t="s">
        <v>376</v>
      </c>
      <c r="AZ33" s="6">
        <f>[34]итого!$L$47</f>
        <v>87465.12</v>
      </c>
      <c r="BA33" s="4" t="s">
        <v>319</v>
      </c>
      <c r="BB33" s="4" t="s">
        <v>374</v>
      </c>
      <c r="BC33" s="6">
        <f>[34]итого!$L$48</f>
        <v>41989.84</v>
      </c>
      <c r="BD33" s="4" t="s">
        <v>535</v>
      </c>
      <c r="BE33" s="4" t="s">
        <v>374</v>
      </c>
      <c r="BF33" s="31">
        <f t="shared" si="0"/>
        <v>792797.59</v>
      </c>
      <c r="BG33" s="2">
        <f>IF(C33=[1]Лист1!$C32,1,0)</f>
        <v>1</v>
      </c>
    </row>
    <row r="34" spans="1:60" x14ac:dyDescent="0.25">
      <c r="A34" s="27">
        <v>32</v>
      </c>
      <c r="B34" s="28" t="s">
        <v>453</v>
      </c>
      <c r="C34" s="28" t="s">
        <v>504</v>
      </c>
      <c r="D34" s="4" t="s">
        <v>238</v>
      </c>
      <c r="E34" s="1">
        <v>43497</v>
      </c>
      <c r="F34" s="4" t="s">
        <v>31</v>
      </c>
      <c r="G34" s="6">
        <f>[35]итого!$L$14</f>
        <v>384054</v>
      </c>
      <c r="H34" s="4" t="s">
        <v>315</v>
      </c>
      <c r="I34" s="4" t="s">
        <v>374</v>
      </c>
      <c r="J34" s="6">
        <f>[35]итого!$L$31</f>
        <v>139656</v>
      </c>
      <c r="K34" s="4" t="s">
        <v>316</v>
      </c>
      <c r="L34" s="4" t="s">
        <v>766</v>
      </c>
      <c r="M34" s="6">
        <f>[35]итого!$L$42</f>
        <v>29954.61</v>
      </c>
      <c r="N34" s="4" t="s">
        <v>315</v>
      </c>
      <c r="O34" s="4" t="s">
        <v>567</v>
      </c>
      <c r="P34" s="6">
        <f>[35]итого!$L$20</f>
        <v>36501.000000000007</v>
      </c>
      <c r="Q34" s="4" t="s">
        <v>317</v>
      </c>
      <c r="R34" s="4" t="s">
        <v>374</v>
      </c>
      <c r="S34" s="6">
        <f>[35]итого!$L$25+69828</f>
        <v>299942.99999999988</v>
      </c>
      <c r="T34" s="4" t="s">
        <v>315</v>
      </c>
      <c r="U34" s="4" t="s">
        <v>374</v>
      </c>
      <c r="V34" s="6"/>
      <c r="W34" s="4" t="s">
        <v>315</v>
      </c>
      <c r="X34" s="4"/>
      <c r="Y34" s="6"/>
      <c r="Z34" s="4" t="s">
        <v>315</v>
      </c>
      <c r="AA34" s="4"/>
      <c r="AB34" s="6">
        <f>[35]итого!$L$45</f>
        <v>2380.5599999999995</v>
      </c>
      <c r="AC34" s="4" t="s">
        <v>315</v>
      </c>
      <c r="AD34" s="4" t="s">
        <v>374</v>
      </c>
      <c r="AE34" s="6">
        <v>0</v>
      </c>
      <c r="AF34" s="4" t="s">
        <v>315</v>
      </c>
      <c r="AG34" s="4"/>
      <c r="AH34" s="6">
        <f>[35]итого!$L$27</f>
        <v>74588.999999999985</v>
      </c>
      <c r="AI34" s="4" t="s">
        <v>315</v>
      </c>
      <c r="AJ34" s="4" t="s">
        <v>372</v>
      </c>
      <c r="AK34" s="6">
        <f>[35]итого!$L$46</f>
        <v>88872</v>
      </c>
      <c r="AL34" s="4" t="s">
        <v>315</v>
      </c>
      <c r="AM34" s="4" t="s">
        <v>375</v>
      </c>
      <c r="AN34" s="6">
        <f>[35]итого!$L$36</f>
        <v>14282.999999999996</v>
      </c>
      <c r="AO34" s="4" t="s">
        <v>317</v>
      </c>
      <c r="AP34" s="4" t="s">
        <v>373</v>
      </c>
      <c r="AQ34" s="6">
        <f>[35]итого!$L$37</f>
        <v>257887.55999999991</v>
      </c>
      <c r="AR34" s="4" t="s">
        <v>316</v>
      </c>
      <c r="AS34" s="4" t="s">
        <v>765</v>
      </c>
      <c r="AT34" s="6">
        <f>[35]итого!$L$43</f>
        <v>9918.75</v>
      </c>
      <c r="AU34" s="4" t="s">
        <v>318</v>
      </c>
      <c r="AV34" s="4" t="s">
        <v>374</v>
      </c>
      <c r="AW34" s="6">
        <f>[35]итого!$L$44</f>
        <v>3967.559999999999</v>
      </c>
      <c r="AX34" s="4" t="s">
        <v>315</v>
      </c>
      <c r="AY34" s="4" t="s">
        <v>376</v>
      </c>
      <c r="AZ34" s="6">
        <f>[35]итого!$L$47</f>
        <v>176950.55999999994</v>
      </c>
      <c r="BA34" s="4" t="s">
        <v>319</v>
      </c>
      <c r="BB34" s="4" t="s">
        <v>374</v>
      </c>
      <c r="BC34" s="6">
        <f>[35]итого!$L$48</f>
        <v>128654.57199999999</v>
      </c>
      <c r="BD34" s="4" t="s">
        <v>535</v>
      </c>
      <c r="BE34" s="4" t="s">
        <v>374</v>
      </c>
      <c r="BF34" s="31">
        <f t="shared" si="0"/>
        <v>1647612.1719999996</v>
      </c>
      <c r="BG34" s="2">
        <f>IF(C34=[1]Лист1!$C33,1,0)</f>
        <v>1</v>
      </c>
    </row>
    <row r="35" spans="1:60" x14ac:dyDescent="0.25">
      <c r="A35" s="27">
        <v>33</v>
      </c>
      <c r="B35" s="28" t="s">
        <v>455</v>
      </c>
      <c r="C35" s="28" t="s">
        <v>505</v>
      </c>
      <c r="D35" s="4" t="s">
        <v>238</v>
      </c>
      <c r="E35" s="1">
        <v>43498</v>
      </c>
      <c r="F35" s="4" t="s">
        <v>31</v>
      </c>
      <c r="G35" s="6">
        <f>[36]итого!$L$14</f>
        <v>276704.63999999996</v>
      </c>
      <c r="H35" s="4" t="s">
        <v>315</v>
      </c>
      <c r="I35" s="4" t="s">
        <v>374</v>
      </c>
      <c r="J35" s="6">
        <f>[36]итого!$L$31</f>
        <v>100619.88</v>
      </c>
      <c r="K35" s="4" t="s">
        <v>316</v>
      </c>
      <c r="L35" s="4" t="s">
        <v>766</v>
      </c>
      <c r="M35" s="6">
        <f>[36]итого!$L$42</f>
        <v>21581.82</v>
      </c>
      <c r="N35" s="4" t="s">
        <v>315</v>
      </c>
      <c r="O35" s="4" t="s">
        <v>567</v>
      </c>
      <c r="P35" s="6">
        <f>[36]итого!$L$20</f>
        <v>26298.36</v>
      </c>
      <c r="Q35" s="4" t="s">
        <v>317</v>
      </c>
      <c r="R35" s="4" t="s">
        <v>374</v>
      </c>
      <c r="S35" s="6">
        <f>[36]итого!$L$25+50310</f>
        <v>216104.15999999995</v>
      </c>
      <c r="T35" s="4" t="s">
        <v>315</v>
      </c>
      <c r="U35" s="4" t="s">
        <v>374</v>
      </c>
      <c r="V35" s="6"/>
      <c r="W35" s="4" t="s">
        <v>315</v>
      </c>
      <c r="X35" s="4"/>
      <c r="Y35" s="6"/>
      <c r="Z35" s="4" t="s">
        <v>315</v>
      </c>
      <c r="AA35" s="4"/>
      <c r="AB35" s="6">
        <f>[36]итого!$L$45</f>
        <v>1715.1600000000005</v>
      </c>
      <c r="AC35" s="4" t="s">
        <v>315</v>
      </c>
      <c r="AD35" s="4" t="s">
        <v>374</v>
      </c>
      <c r="AE35" s="6">
        <v>0</v>
      </c>
      <c r="AF35" s="4" t="s">
        <v>315</v>
      </c>
      <c r="AG35" s="4"/>
      <c r="AH35" s="6">
        <f>[36]итого!$L$27</f>
        <v>53740.19999999999</v>
      </c>
      <c r="AI35" s="4" t="s">
        <v>315</v>
      </c>
      <c r="AJ35" s="4" t="s">
        <v>372</v>
      </c>
      <c r="AK35" s="6">
        <f>[36]итого!$L$46</f>
        <v>64030.80000000001</v>
      </c>
      <c r="AL35" s="4" t="s">
        <v>315</v>
      </c>
      <c r="AM35" s="4" t="s">
        <v>375</v>
      </c>
      <c r="AN35" s="6">
        <f>[36]итого!$L$36</f>
        <v>10290.719999999996</v>
      </c>
      <c r="AO35" s="4" t="s">
        <v>317</v>
      </c>
      <c r="AP35" s="4" t="s">
        <v>373</v>
      </c>
      <c r="AQ35" s="6">
        <f>[36]итого!$L$37</f>
        <v>185803.91999999995</v>
      </c>
      <c r="AR35" s="4" t="s">
        <v>316</v>
      </c>
      <c r="AS35" s="4" t="s">
        <v>765</v>
      </c>
      <c r="AT35" s="6">
        <f>[36]итого!$L$43</f>
        <v>7146.2999999999993</v>
      </c>
      <c r="AU35" s="4" t="s">
        <v>318</v>
      </c>
      <c r="AV35" s="4" t="s">
        <v>374</v>
      </c>
      <c r="AW35" s="6">
        <f>[36]итого!$L$44</f>
        <v>2858.52</v>
      </c>
      <c r="AX35" s="4" t="s">
        <v>315</v>
      </c>
      <c r="AY35" s="4" t="s">
        <v>376</v>
      </c>
      <c r="AZ35" s="6">
        <f>[36]итого!$L$47</f>
        <v>127490.04</v>
      </c>
      <c r="BA35" s="4" t="s">
        <v>319</v>
      </c>
      <c r="BB35" s="4" t="s">
        <v>374</v>
      </c>
      <c r="BC35" s="6">
        <f>[36]итого!$L$48</f>
        <v>86710.839999999982</v>
      </c>
      <c r="BD35" s="4" t="s">
        <v>535</v>
      </c>
      <c r="BE35" s="4" t="s">
        <v>374</v>
      </c>
      <c r="BF35" s="31">
        <f t="shared" si="0"/>
        <v>1181095.3599999999</v>
      </c>
      <c r="BG35" s="2">
        <f>IF(C35=[1]Лист1!$C34,1,0)</f>
        <v>1</v>
      </c>
    </row>
    <row r="36" spans="1:60" x14ac:dyDescent="0.25">
      <c r="A36" s="27">
        <v>34</v>
      </c>
      <c r="B36" s="28" t="s">
        <v>386</v>
      </c>
      <c r="C36" s="28" t="s">
        <v>506</v>
      </c>
      <c r="D36" s="4" t="s">
        <v>238</v>
      </c>
      <c r="E36" s="1">
        <v>43499</v>
      </c>
      <c r="F36" s="4" t="s">
        <v>31</v>
      </c>
      <c r="G36" s="6">
        <f>[37]итого!$L$14</f>
        <v>194103.35999999993</v>
      </c>
      <c r="H36" s="4" t="s">
        <v>315</v>
      </c>
      <c r="I36" s="4" t="s">
        <v>374</v>
      </c>
      <c r="J36" s="6">
        <f>[37]итого!$L$31</f>
        <v>70583.039999999979</v>
      </c>
      <c r="K36" s="4" t="s">
        <v>316</v>
      </c>
      <c r="L36" s="4" t="s">
        <v>766</v>
      </c>
      <c r="M36" s="6">
        <f>[37]итого!$L$42</f>
        <v>15139.26</v>
      </c>
      <c r="N36" s="4" t="s">
        <v>315</v>
      </c>
      <c r="O36" s="4" t="s">
        <v>567</v>
      </c>
      <c r="P36" s="6">
        <f>[37]итого!$L$20</f>
        <v>18447.839999999997</v>
      </c>
      <c r="Q36" s="4" t="s">
        <v>317</v>
      </c>
      <c r="R36" s="4" t="s">
        <v>374</v>
      </c>
      <c r="S36" s="6">
        <f>[37]итого!$L$25+52937.28</f>
        <v>169238.88</v>
      </c>
      <c r="T36" s="4" t="s">
        <v>315</v>
      </c>
      <c r="U36" s="4" t="s">
        <v>374</v>
      </c>
      <c r="V36" s="6"/>
      <c r="W36" s="4" t="s">
        <v>315</v>
      </c>
      <c r="X36" s="4"/>
      <c r="Y36" s="6"/>
      <c r="Z36" s="4" t="s">
        <v>315</v>
      </c>
      <c r="AA36" s="4"/>
      <c r="AB36" s="6">
        <f>[37]итого!$L$45</f>
        <v>1203.1200000000001</v>
      </c>
      <c r="AC36" s="4" t="s">
        <v>315</v>
      </c>
      <c r="AD36" s="4" t="s">
        <v>374</v>
      </c>
      <c r="AE36" s="6">
        <v>0</v>
      </c>
      <c r="AF36" s="4" t="s">
        <v>315</v>
      </c>
      <c r="AG36" s="4"/>
      <c r="AH36" s="6">
        <f>[37]итого!$L$27</f>
        <v>37697.760000000002</v>
      </c>
      <c r="AI36" s="4" t="s">
        <v>315</v>
      </c>
      <c r="AJ36" s="4" t="s">
        <v>372</v>
      </c>
      <c r="AK36" s="6">
        <f>[37]итого!$L$46</f>
        <v>44916.480000000003</v>
      </c>
      <c r="AL36" s="4" t="s">
        <v>315</v>
      </c>
      <c r="AM36" s="4" t="s">
        <v>375</v>
      </c>
      <c r="AN36" s="6">
        <f>[37]итого!$L$36</f>
        <v>7218.7199999999975</v>
      </c>
      <c r="AO36" s="4" t="s">
        <v>317</v>
      </c>
      <c r="AP36" s="4" t="s">
        <v>373</v>
      </c>
      <c r="AQ36" s="6">
        <f>[37]итого!$L$37</f>
        <v>130337.99999999996</v>
      </c>
      <c r="AR36" s="4" t="s">
        <v>316</v>
      </c>
      <c r="AS36" s="4" t="s">
        <v>765</v>
      </c>
      <c r="AT36" s="6">
        <f>[37]итого!$L$43</f>
        <v>5013</v>
      </c>
      <c r="AU36" s="4" t="s">
        <v>318</v>
      </c>
      <c r="AV36" s="4" t="s">
        <v>374</v>
      </c>
      <c r="AW36" s="6">
        <f>[37]итого!$L$44</f>
        <v>2005.1999999999996</v>
      </c>
      <c r="AX36" s="4" t="s">
        <v>315</v>
      </c>
      <c r="AY36" s="4" t="s">
        <v>376</v>
      </c>
      <c r="AZ36" s="6">
        <f>[37]итого!$L$47</f>
        <v>89431.920000000027</v>
      </c>
      <c r="BA36" s="4" t="s">
        <v>319</v>
      </c>
      <c r="BB36" s="4" t="s">
        <v>374</v>
      </c>
      <c r="BC36" s="6">
        <f>[37]итого!$L$48</f>
        <v>68845.700000000012</v>
      </c>
      <c r="BD36" s="4" t="s">
        <v>535</v>
      </c>
      <c r="BE36" s="4" t="s">
        <v>374</v>
      </c>
      <c r="BF36" s="31">
        <f t="shared" si="0"/>
        <v>854182.2799999998</v>
      </c>
      <c r="BG36" s="2">
        <f>IF(C36=[1]Лист1!$C35,1,0)</f>
        <v>1</v>
      </c>
    </row>
    <row r="37" spans="1:60" x14ac:dyDescent="0.25">
      <c r="A37" s="27">
        <v>35</v>
      </c>
      <c r="B37" s="28" t="s">
        <v>458</v>
      </c>
      <c r="C37" s="28" t="s">
        <v>507</v>
      </c>
      <c r="D37" s="4" t="s">
        <v>238</v>
      </c>
      <c r="E37" s="1">
        <v>43500</v>
      </c>
      <c r="F37" s="4" t="s">
        <v>31</v>
      </c>
      <c r="G37" s="6">
        <f>[38]итого!$L$14</f>
        <v>195611.04</v>
      </c>
      <c r="H37" s="4" t="s">
        <v>315</v>
      </c>
      <c r="I37" s="4" t="s">
        <v>374</v>
      </c>
      <c r="J37" s="6">
        <f>[38]итого!$L$31</f>
        <v>71131.320000000007</v>
      </c>
      <c r="K37" s="4" t="s">
        <v>316</v>
      </c>
      <c r="L37" s="4" t="s">
        <v>766</v>
      </c>
      <c r="M37" s="6">
        <f>[38]итого!$L$42</f>
        <v>15256.86</v>
      </c>
      <c r="N37" s="4" t="s">
        <v>315</v>
      </c>
      <c r="O37" s="4" t="s">
        <v>567</v>
      </c>
      <c r="P37" s="6">
        <f>[38]итого!$L$20</f>
        <v>18591.120000000003</v>
      </c>
      <c r="Q37" s="4" t="s">
        <v>317</v>
      </c>
      <c r="R37" s="4" t="s">
        <v>374</v>
      </c>
      <c r="S37" s="6">
        <f>[39]свод!$F$25+[39]свод!$F$26</f>
        <v>152770.56</v>
      </c>
      <c r="T37" s="4" t="s">
        <v>315</v>
      </c>
      <c r="U37" s="4" t="s">
        <v>374</v>
      </c>
      <c r="V37" s="6"/>
      <c r="W37" s="4" t="s">
        <v>315</v>
      </c>
      <c r="X37" s="4"/>
      <c r="Y37" s="6"/>
      <c r="Z37" s="4" t="s">
        <v>315</v>
      </c>
      <c r="AA37" s="4"/>
      <c r="AB37" s="6">
        <f>[38]итого!$L$45</f>
        <v>1212.4799999999998</v>
      </c>
      <c r="AC37" s="4" t="s">
        <v>315</v>
      </c>
      <c r="AD37" s="4" t="s">
        <v>374</v>
      </c>
      <c r="AE37" s="6">
        <v>0</v>
      </c>
      <c r="AF37" s="4" t="s">
        <v>315</v>
      </c>
      <c r="AG37" s="4"/>
      <c r="AH37" s="6">
        <f>[38]итого!$L$27</f>
        <v>37990.560000000005</v>
      </c>
      <c r="AI37" s="4" t="s">
        <v>315</v>
      </c>
      <c r="AJ37" s="4" t="s">
        <v>372</v>
      </c>
      <c r="AK37" s="6">
        <f>[38]итого!$L$46</f>
        <v>45265.440000000002</v>
      </c>
      <c r="AL37" s="4" t="s">
        <v>315</v>
      </c>
      <c r="AM37" s="4" t="s">
        <v>375</v>
      </c>
      <c r="AN37" s="6">
        <f>[38]итого!$L$36</f>
        <v>7274.7599999999984</v>
      </c>
      <c r="AO37" s="4" t="s">
        <v>317</v>
      </c>
      <c r="AP37" s="4" t="s">
        <v>373</v>
      </c>
      <c r="AQ37" s="6">
        <f>[38]итого!$L$37</f>
        <v>131350.44</v>
      </c>
      <c r="AR37" s="4" t="s">
        <v>316</v>
      </c>
      <c r="AS37" s="4" t="s">
        <v>765</v>
      </c>
      <c r="AT37" s="6">
        <f>[38]итого!$L$43</f>
        <v>5051.9400000000005</v>
      </c>
      <c r="AU37" s="4" t="s">
        <v>318</v>
      </c>
      <c r="AV37" s="4" t="s">
        <v>374</v>
      </c>
      <c r="AW37" s="6">
        <f>[38]итого!$L$44</f>
        <v>2020.8000000000004</v>
      </c>
      <c r="AX37" s="4" t="s">
        <v>315</v>
      </c>
      <c r="AY37" s="4" t="s">
        <v>376</v>
      </c>
      <c r="AZ37" s="6">
        <f>[38]итого!$L$47</f>
        <v>90126.60000000002</v>
      </c>
      <c r="BA37" s="4" t="s">
        <v>319</v>
      </c>
      <c r="BB37" s="4" t="s">
        <v>374</v>
      </c>
      <c r="BC37" s="6">
        <f>[38]итого!$L$48</f>
        <v>68807.899999999994</v>
      </c>
      <c r="BD37" s="4" t="s">
        <v>535</v>
      </c>
      <c r="BE37" s="4" t="s">
        <v>374</v>
      </c>
      <c r="BF37" s="31">
        <f t="shared" si="0"/>
        <v>842461.81999999983</v>
      </c>
      <c r="BG37" s="2">
        <f>IF(C37=[1]Лист1!$C36,1,0)</f>
        <v>1</v>
      </c>
    </row>
    <row r="38" spans="1:60" x14ac:dyDescent="0.25">
      <c r="A38" s="27">
        <v>36</v>
      </c>
      <c r="B38" s="28" t="s">
        <v>387</v>
      </c>
      <c r="C38" s="28" t="s">
        <v>508</v>
      </c>
      <c r="D38" s="4" t="s">
        <v>238</v>
      </c>
      <c r="E38" s="1">
        <v>43501</v>
      </c>
      <c r="F38" s="4" t="s">
        <v>31</v>
      </c>
      <c r="G38" s="6">
        <f>[40]итого!$L$14</f>
        <v>193826.4</v>
      </c>
      <c r="H38" s="4" t="s">
        <v>315</v>
      </c>
      <c r="I38" s="4" t="s">
        <v>374</v>
      </c>
      <c r="J38" s="6">
        <f>[40]итого!$L$31</f>
        <v>70482.359999999971</v>
      </c>
      <c r="K38" s="4" t="s">
        <v>316</v>
      </c>
      <c r="L38" s="4" t="s">
        <v>766</v>
      </c>
      <c r="M38" s="6">
        <f>[40]итого!$L$42</f>
        <v>15117.66</v>
      </c>
      <c r="N38" s="4" t="s">
        <v>315</v>
      </c>
      <c r="O38" s="4" t="s">
        <v>567</v>
      </c>
      <c r="P38" s="6">
        <f>[40]итого!$L$20</f>
        <v>18421.439999999999</v>
      </c>
      <c r="Q38" s="4" t="s">
        <v>317</v>
      </c>
      <c r="R38" s="4" t="s">
        <v>374</v>
      </c>
      <c r="S38" s="6">
        <f>[40]итого!$L$25+35241.12</f>
        <v>151376.76</v>
      </c>
      <c r="T38" s="4" t="s">
        <v>315</v>
      </c>
      <c r="U38" s="4" t="s">
        <v>374</v>
      </c>
      <c r="V38" s="6"/>
      <c r="W38" s="4" t="s">
        <v>315</v>
      </c>
      <c r="X38" s="4"/>
      <c r="Y38" s="6"/>
      <c r="Z38" s="4" t="s">
        <v>315</v>
      </c>
      <c r="AA38" s="4"/>
      <c r="AB38" s="6">
        <f>[40]итого!$L$45</f>
        <v>1201.44</v>
      </c>
      <c r="AC38" s="4" t="s">
        <v>315</v>
      </c>
      <c r="AD38" s="4" t="s">
        <v>374</v>
      </c>
      <c r="AE38" s="6">
        <v>0</v>
      </c>
      <c r="AF38" s="4" t="s">
        <v>315</v>
      </c>
      <c r="AG38" s="4"/>
      <c r="AH38" s="6">
        <f>[40]итого!$L$27</f>
        <v>37644</v>
      </c>
      <c r="AI38" s="4" t="s">
        <v>315</v>
      </c>
      <c r="AJ38" s="4" t="s">
        <v>372</v>
      </c>
      <c r="AK38" s="6">
        <f>[40]итого!$L$46</f>
        <v>44852.399999999994</v>
      </c>
      <c r="AL38" s="4" t="s">
        <v>315</v>
      </c>
      <c r="AM38" s="4" t="s">
        <v>375</v>
      </c>
      <c r="AN38" s="6">
        <f>[40]итого!$L$36</f>
        <v>7208.3999999999987</v>
      </c>
      <c r="AO38" s="4" t="s">
        <v>317</v>
      </c>
      <c r="AP38" s="4" t="s">
        <v>373</v>
      </c>
      <c r="AQ38" s="6">
        <f>[40]итого!$L$37</f>
        <v>130151.88</v>
      </c>
      <c r="AR38" s="4" t="s">
        <v>316</v>
      </c>
      <c r="AS38" s="4" t="s">
        <v>765</v>
      </c>
      <c r="AT38" s="6">
        <f>[40]итого!$L$43</f>
        <v>5005.8599999999997</v>
      </c>
      <c r="AU38" s="4" t="s">
        <v>318</v>
      </c>
      <c r="AV38" s="4" t="s">
        <v>374</v>
      </c>
      <c r="AW38" s="6">
        <f>[40]итого!$L$44</f>
        <v>2002.3200000000006</v>
      </c>
      <c r="AX38" s="4" t="s">
        <v>315</v>
      </c>
      <c r="AY38" s="4" t="s">
        <v>376</v>
      </c>
      <c r="AZ38" s="6">
        <f>[40]итого!$L$47</f>
        <v>89304.240000000034</v>
      </c>
      <c r="BA38" s="4" t="s">
        <v>319</v>
      </c>
      <c r="BB38" s="4" t="s">
        <v>374</v>
      </c>
      <c r="BC38" s="6">
        <f>[40]итого!$L$48</f>
        <v>68747.569999999992</v>
      </c>
      <c r="BD38" s="4" t="s">
        <v>535</v>
      </c>
      <c r="BE38" s="4" t="s">
        <v>374</v>
      </c>
      <c r="BF38" s="31">
        <f t="shared" si="0"/>
        <v>835342.72999999986</v>
      </c>
      <c r="BG38" s="2">
        <f>IF(C38=[1]Лист1!$C37,1,0)</f>
        <v>1</v>
      </c>
    </row>
    <row r="39" spans="1:60" x14ac:dyDescent="0.25">
      <c r="A39" s="27">
        <v>37</v>
      </c>
      <c r="B39" s="28" t="s">
        <v>388</v>
      </c>
      <c r="C39" s="28" t="s">
        <v>511</v>
      </c>
      <c r="D39" s="4" t="s">
        <v>238</v>
      </c>
      <c r="E39" s="1">
        <v>43502</v>
      </c>
      <c r="F39" s="4" t="s">
        <v>31</v>
      </c>
      <c r="G39" s="6">
        <f>[41]итого!$L$14</f>
        <v>182804.04</v>
      </c>
      <c r="H39" s="4" t="s">
        <v>315</v>
      </c>
      <c r="I39" s="4" t="s">
        <v>374</v>
      </c>
      <c r="J39" s="6">
        <f>[41]итого!$L$31</f>
        <v>71661.359999999986</v>
      </c>
      <c r="K39" s="4" t="s">
        <v>316</v>
      </c>
      <c r="L39" s="4" t="s">
        <v>766</v>
      </c>
      <c r="M39" s="6">
        <f>[41]итого!$L$42</f>
        <v>10208.369999999999</v>
      </c>
      <c r="N39" s="4" t="s">
        <v>315</v>
      </c>
      <c r="O39" s="4" t="s">
        <v>567</v>
      </c>
      <c r="P39" s="6">
        <f>[41]итого!$L$20</f>
        <v>19199.88</v>
      </c>
      <c r="Q39" s="4" t="s">
        <v>317</v>
      </c>
      <c r="R39" s="4" t="s">
        <v>374</v>
      </c>
      <c r="S39" s="6">
        <f>[41]итого!$L$25</f>
        <v>118984.79999999997</v>
      </c>
      <c r="T39" s="4" t="s">
        <v>315</v>
      </c>
      <c r="U39" s="4" t="s">
        <v>374</v>
      </c>
      <c r="V39" s="6"/>
      <c r="W39" s="4" t="s">
        <v>315</v>
      </c>
      <c r="X39" s="4"/>
      <c r="Y39" s="6"/>
      <c r="Z39" s="4" t="s">
        <v>315</v>
      </c>
      <c r="AA39" s="4"/>
      <c r="AB39" s="6">
        <f>[41]итого!$L$45</f>
        <v>1352.1600000000005</v>
      </c>
      <c r="AC39" s="4" t="s">
        <v>315</v>
      </c>
      <c r="AD39" s="4" t="s">
        <v>374</v>
      </c>
      <c r="AE39" s="6">
        <v>0</v>
      </c>
      <c r="AF39" s="4" t="s">
        <v>315</v>
      </c>
      <c r="AG39" s="4"/>
      <c r="AH39" s="6">
        <f>[41]итого!$L$27</f>
        <v>0</v>
      </c>
      <c r="AI39" s="4" t="s">
        <v>315</v>
      </c>
      <c r="AJ39" s="4" t="s">
        <v>372</v>
      </c>
      <c r="AK39" s="6">
        <f>[41]итого!$L$46</f>
        <v>45971.399999999994</v>
      </c>
      <c r="AL39" s="4" t="s">
        <v>315</v>
      </c>
      <c r="AM39" s="4" t="s">
        <v>375</v>
      </c>
      <c r="AN39" s="6">
        <f>[41]итого!$L$36</f>
        <v>7301.3999999999987</v>
      </c>
      <c r="AO39" s="4" t="s">
        <v>317</v>
      </c>
      <c r="AP39" s="4" t="s">
        <v>373</v>
      </c>
      <c r="AQ39" s="6">
        <f>[41]итого!$L$37</f>
        <v>133587.6</v>
      </c>
      <c r="AR39" s="4" t="s">
        <v>316</v>
      </c>
      <c r="AS39" s="4" t="s">
        <v>765</v>
      </c>
      <c r="AT39" s="6">
        <f>[41]итого!$L$43</f>
        <v>3380.25</v>
      </c>
      <c r="AU39" s="4" t="s">
        <v>318</v>
      </c>
      <c r="AV39" s="4" t="s">
        <v>374</v>
      </c>
      <c r="AW39" s="6">
        <f>[41]итого!$L$44</f>
        <v>1352.1600000000005</v>
      </c>
      <c r="AX39" s="4" t="s">
        <v>315</v>
      </c>
      <c r="AY39" s="4" t="s">
        <v>376</v>
      </c>
      <c r="AZ39" s="6">
        <f>[41]итого!$L$47</f>
        <v>92213.280000000013</v>
      </c>
      <c r="BA39" s="4" t="s">
        <v>319</v>
      </c>
      <c r="BB39" s="4" t="s">
        <v>374</v>
      </c>
      <c r="BC39" s="6">
        <f>[41]итого!$L$48</f>
        <v>270420.69999999995</v>
      </c>
      <c r="BD39" s="4" t="s">
        <v>535</v>
      </c>
      <c r="BE39" s="4" t="s">
        <v>374</v>
      </c>
      <c r="BF39" s="31">
        <f t="shared" si="0"/>
        <v>958437.4</v>
      </c>
      <c r="BG39" s="2">
        <f>IF(C39=[1]Лист1!$C38,1,0)</f>
        <v>1</v>
      </c>
    </row>
    <row r="40" spans="1:60" x14ac:dyDescent="0.25">
      <c r="A40" s="27">
        <v>38</v>
      </c>
      <c r="B40" s="28" t="s">
        <v>460</v>
      </c>
      <c r="C40" s="28" t="s">
        <v>509</v>
      </c>
      <c r="D40" s="4" t="s">
        <v>238</v>
      </c>
      <c r="E40" s="1">
        <v>43503</v>
      </c>
      <c r="F40" s="4" t="s">
        <v>31</v>
      </c>
      <c r="G40" s="6">
        <f>[42]итого!$L$14</f>
        <v>385221.36</v>
      </c>
      <c r="H40" s="4" t="s">
        <v>315</v>
      </c>
      <c r="I40" s="4" t="s">
        <v>374</v>
      </c>
      <c r="J40" s="6">
        <f>[42]итого!$L$31</f>
        <v>140080.44</v>
      </c>
      <c r="K40" s="4" t="s">
        <v>316</v>
      </c>
      <c r="L40" s="4" t="s">
        <v>766</v>
      </c>
      <c r="M40" s="6">
        <f>[42]итого!$L$42</f>
        <v>30045.69</v>
      </c>
      <c r="N40" s="4" t="s">
        <v>315</v>
      </c>
      <c r="O40" s="4" t="s">
        <v>567</v>
      </c>
      <c r="P40" s="6">
        <f>[42]итого!$L$20</f>
        <v>36611.999999999993</v>
      </c>
      <c r="Q40" s="4" t="s">
        <v>317</v>
      </c>
      <c r="R40" s="4" t="s">
        <v>374</v>
      </c>
      <c r="S40" s="6">
        <f>[42]итого!$L$25</f>
        <v>230814.48000000007</v>
      </c>
      <c r="T40" s="4" t="s">
        <v>315</v>
      </c>
      <c r="U40" s="4" t="s">
        <v>374</v>
      </c>
      <c r="V40" s="6"/>
      <c r="W40" s="4" t="s">
        <v>315</v>
      </c>
      <c r="X40" s="4"/>
      <c r="Y40" s="6"/>
      <c r="Z40" s="4" t="s">
        <v>315</v>
      </c>
      <c r="AA40" s="4"/>
      <c r="AB40" s="6">
        <f>[42]итого!$L$45</f>
        <v>2387.7599999999998</v>
      </c>
      <c r="AC40" s="4" t="s">
        <v>315</v>
      </c>
      <c r="AD40" s="4" t="s">
        <v>374</v>
      </c>
      <c r="AE40" s="6">
        <v>0</v>
      </c>
      <c r="AF40" s="4" t="s">
        <v>315</v>
      </c>
      <c r="AG40" s="4"/>
      <c r="AH40" s="6">
        <f>[42]итого!$L$27</f>
        <v>74815.680000000008</v>
      </c>
      <c r="AI40" s="4" t="s">
        <v>315</v>
      </c>
      <c r="AJ40" s="4" t="s">
        <v>372</v>
      </c>
      <c r="AK40" s="6">
        <f>[42]итого!$L$46</f>
        <v>89142.12</v>
      </c>
      <c r="AL40" s="4" t="s">
        <v>315</v>
      </c>
      <c r="AM40" s="4" t="s">
        <v>375</v>
      </c>
      <c r="AN40" s="6">
        <f>[42]итого!$L$36</f>
        <v>14326.439999999995</v>
      </c>
      <c r="AO40" s="4" t="s">
        <v>317</v>
      </c>
      <c r="AP40" s="4" t="s">
        <v>373</v>
      </c>
      <c r="AQ40" s="6">
        <f>[42]итого!$L$37</f>
        <v>258671.40000000005</v>
      </c>
      <c r="AR40" s="4" t="s">
        <v>316</v>
      </c>
      <c r="AS40" s="4" t="s">
        <v>765</v>
      </c>
      <c r="AT40" s="6">
        <f>[42]итого!$L$43</f>
        <v>9948.9000000000015</v>
      </c>
      <c r="AU40" s="4" t="s">
        <v>318</v>
      </c>
      <c r="AV40" s="4" t="s">
        <v>374</v>
      </c>
      <c r="AW40" s="6">
        <f>[42]итого!$L$44</f>
        <v>3979.5600000000009</v>
      </c>
      <c r="AX40" s="4" t="s">
        <v>315</v>
      </c>
      <c r="AY40" s="4" t="s">
        <v>376</v>
      </c>
      <c r="AZ40" s="6">
        <f>[42]итого!$L$47</f>
        <v>177488.40000000002</v>
      </c>
      <c r="BA40" s="4" t="s">
        <v>319</v>
      </c>
      <c r="BB40" s="4" t="s">
        <v>374</v>
      </c>
      <c r="BC40" s="6">
        <f>[42]итого!$L$48</f>
        <v>132261.68000000002</v>
      </c>
      <c r="BD40" s="4" t="s">
        <v>535</v>
      </c>
      <c r="BE40" s="4" t="s">
        <v>374</v>
      </c>
      <c r="BF40" s="31">
        <f t="shared" si="0"/>
        <v>1585795.91</v>
      </c>
      <c r="BG40" s="2">
        <f>IF(C40=[1]Лист1!$C39,1,0)</f>
        <v>1</v>
      </c>
    </row>
    <row r="41" spans="1:60" x14ac:dyDescent="0.25">
      <c r="A41" s="27">
        <v>39</v>
      </c>
      <c r="B41" s="28" t="s">
        <v>462</v>
      </c>
      <c r="C41" s="28" t="s">
        <v>510</v>
      </c>
      <c r="D41" s="4" t="s">
        <v>238</v>
      </c>
      <c r="E41" s="1">
        <v>43504</v>
      </c>
      <c r="F41" s="4" t="s">
        <v>31</v>
      </c>
      <c r="G41" s="6">
        <f>[43]итого!$L$14</f>
        <v>269667.00000000006</v>
      </c>
      <c r="H41" s="4" t="s">
        <v>315</v>
      </c>
      <c r="I41" s="4" t="s">
        <v>374</v>
      </c>
      <c r="J41" s="6">
        <f>[43]итого!$L$31</f>
        <v>0</v>
      </c>
      <c r="K41" s="4" t="s">
        <v>316</v>
      </c>
      <c r="L41" s="4" t="s">
        <v>569</v>
      </c>
      <c r="M41" s="6">
        <f>[43]итого!$L$42</f>
        <v>20499.150000000001</v>
      </c>
      <c r="N41" s="4" t="s">
        <v>315</v>
      </c>
      <c r="O41" s="4" t="s">
        <v>567</v>
      </c>
      <c r="P41" s="6">
        <f>[43]итого!$L$20</f>
        <v>24979.080000000005</v>
      </c>
      <c r="Q41" s="4" t="s">
        <v>317</v>
      </c>
      <c r="R41" s="4" t="s">
        <v>374</v>
      </c>
      <c r="S41" s="6">
        <f>[43]итого!$L$25</f>
        <v>161409.95999999996</v>
      </c>
      <c r="T41" s="4" t="s">
        <v>315</v>
      </c>
      <c r="U41" s="4" t="s">
        <v>374</v>
      </c>
      <c r="V41" s="6"/>
      <c r="W41" s="4" t="s">
        <v>315</v>
      </c>
      <c r="X41" s="4"/>
      <c r="Y41" s="6"/>
      <c r="Z41" s="4" t="s">
        <v>315</v>
      </c>
      <c r="AA41" s="4"/>
      <c r="AB41" s="6">
        <f>[43]итого!$L$45</f>
        <v>1629.12</v>
      </c>
      <c r="AC41" s="4" t="s">
        <v>315</v>
      </c>
      <c r="AD41" s="4" t="s">
        <v>374</v>
      </c>
      <c r="AE41" s="6">
        <v>0</v>
      </c>
      <c r="AF41" s="4" t="s">
        <v>315</v>
      </c>
      <c r="AG41" s="4"/>
      <c r="AH41" s="6">
        <f>[43]итого!$L$27</f>
        <v>51044.280000000006</v>
      </c>
      <c r="AI41" s="4" t="s">
        <v>315</v>
      </c>
      <c r="AJ41" s="4" t="s">
        <v>372</v>
      </c>
      <c r="AK41" s="6">
        <f>[43]итого!$L$46</f>
        <v>69628.560000000012</v>
      </c>
      <c r="AL41" s="4" t="s">
        <v>315</v>
      </c>
      <c r="AM41" s="4" t="s">
        <v>375</v>
      </c>
      <c r="AN41" s="6">
        <f>[43]итого!$L$36</f>
        <v>11190.359999999999</v>
      </c>
      <c r="AO41" s="4" t="s">
        <v>317</v>
      </c>
      <c r="AP41" s="4" t="s">
        <v>373</v>
      </c>
      <c r="AQ41" s="6">
        <f>[43]итого!$L$37</f>
        <v>176482.91999999998</v>
      </c>
      <c r="AR41" s="4" t="s">
        <v>316</v>
      </c>
      <c r="AS41" s="4" t="s">
        <v>765</v>
      </c>
      <c r="AT41" s="6">
        <f>[43]итого!$L$43</f>
        <v>6787.7999999999993</v>
      </c>
      <c r="AU41" s="4" t="s">
        <v>318</v>
      </c>
      <c r="AV41" s="4" t="s">
        <v>374</v>
      </c>
      <c r="AW41" s="6">
        <f>[43]итого!$L$44</f>
        <v>3108.4799999999996</v>
      </c>
      <c r="AX41" s="4" t="s">
        <v>315</v>
      </c>
      <c r="AY41" s="4" t="s">
        <v>376</v>
      </c>
      <c r="AZ41" s="6">
        <f>[43]итого!$L$47</f>
        <v>138635.63999999998</v>
      </c>
      <c r="BA41" s="4" t="s">
        <v>319</v>
      </c>
      <c r="BB41" s="4" t="s">
        <v>374</v>
      </c>
      <c r="BC41" s="6">
        <f>[43]итого!$L$48</f>
        <v>79105.740000000005</v>
      </c>
      <c r="BD41" s="4" t="s">
        <v>535</v>
      </c>
      <c r="BE41" s="4" t="s">
        <v>374</v>
      </c>
      <c r="BF41" s="31">
        <f t="shared" si="0"/>
        <v>1014168.0900000002</v>
      </c>
      <c r="BG41" s="2">
        <f>IF(C41=[1]Лист1!$C40,1,0)</f>
        <v>1</v>
      </c>
    </row>
    <row r="42" spans="1:60" x14ac:dyDescent="0.25">
      <c r="A42" s="27">
        <v>40</v>
      </c>
      <c r="B42" s="28" t="s">
        <v>464</v>
      </c>
      <c r="C42" s="28" t="s">
        <v>512</v>
      </c>
      <c r="D42" s="4" t="s">
        <v>238</v>
      </c>
      <c r="E42" s="1">
        <v>43505</v>
      </c>
      <c r="F42" s="4" t="s">
        <v>31</v>
      </c>
      <c r="G42" s="6">
        <f>[44]итого!$L$14</f>
        <v>615960.24</v>
      </c>
      <c r="H42" s="4" t="s">
        <v>315</v>
      </c>
      <c r="I42" s="4" t="s">
        <v>374</v>
      </c>
      <c r="J42" s="6">
        <f>[44]итого!$L$31</f>
        <v>212066.4</v>
      </c>
      <c r="K42" s="4" t="s">
        <v>316</v>
      </c>
      <c r="L42" s="4" t="s">
        <v>766</v>
      </c>
      <c r="M42" s="6">
        <f>[44]итого!$L$42</f>
        <v>33217.86</v>
      </c>
      <c r="N42" s="4" t="s">
        <v>315</v>
      </c>
      <c r="O42" s="4" t="s">
        <v>567</v>
      </c>
      <c r="P42" s="6">
        <f>[44]итого!$L$20</f>
        <v>40477.439999999988</v>
      </c>
      <c r="Q42" s="4" t="s">
        <v>317</v>
      </c>
      <c r="R42" s="4" t="s">
        <v>374</v>
      </c>
      <c r="S42" s="6">
        <f>[44]итого!$L$25</f>
        <v>405653.87999999995</v>
      </c>
      <c r="T42" s="4" t="s">
        <v>315</v>
      </c>
      <c r="U42" s="4" t="s">
        <v>374</v>
      </c>
      <c r="V42" s="6">
        <f>[44]итого!$L$24</f>
        <v>150470.28000000003</v>
      </c>
      <c r="W42" s="4" t="s">
        <v>315</v>
      </c>
      <c r="X42" s="4" t="s">
        <v>765</v>
      </c>
      <c r="Y42" s="6">
        <v>428532.47999999998</v>
      </c>
      <c r="Z42" s="4" t="s">
        <v>315</v>
      </c>
      <c r="AA42" s="4" t="s">
        <v>568</v>
      </c>
      <c r="AB42" s="6">
        <f>[44]итого!$L$45</f>
        <v>2639.88</v>
      </c>
      <c r="AC42" s="4" t="s">
        <v>315</v>
      </c>
      <c r="AD42" s="4" t="s">
        <v>374</v>
      </c>
      <c r="AE42" s="6">
        <v>0</v>
      </c>
      <c r="AF42" s="4" t="s">
        <v>315</v>
      </c>
      <c r="AG42" s="4"/>
      <c r="AH42" s="6">
        <f>[44]итого!$L$27</f>
        <v>0</v>
      </c>
      <c r="AI42" s="4" t="s">
        <v>315</v>
      </c>
      <c r="AJ42" s="4" t="s">
        <v>372</v>
      </c>
      <c r="AK42" s="6">
        <f>[44]итого!$L$46</f>
        <v>98553.719999999987</v>
      </c>
      <c r="AL42" s="4" t="s">
        <v>315</v>
      </c>
      <c r="AM42" s="4" t="s">
        <v>375</v>
      </c>
      <c r="AN42" s="6">
        <f>[44]итого!$L$36</f>
        <v>15838.920000000002</v>
      </c>
      <c r="AO42" s="4" t="s">
        <v>317</v>
      </c>
      <c r="AP42" s="4" t="s">
        <v>373</v>
      </c>
      <c r="AQ42" s="6">
        <f>[44]итого!$L$37</f>
        <v>285981.59999999992</v>
      </c>
      <c r="AR42" s="4" t="s">
        <v>316</v>
      </c>
      <c r="AS42" s="4" t="s">
        <v>765</v>
      </c>
      <c r="AT42" s="6">
        <f>[44]итого!$L$43</f>
        <v>10999.29</v>
      </c>
      <c r="AU42" s="4" t="s">
        <v>318</v>
      </c>
      <c r="AV42" s="4" t="s">
        <v>374</v>
      </c>
      <c r="AW42" s="6">
        <f>[44]итого!$L$44</f>
        <v>4399.7999999999984</v>
      </c>
      <c r="AX42" s="4" t="s">
        <v>315</v>
      </c>
      <c r="AY42" s="4" t="s">
        <v>376</v>
      </c>
      <c r="AZ42" s="6">
        <f>[45]итого!$L$47+[45]итого!$M$47+[45]итого!$K$89</f>
        <v>199476.96000000002</v>
      </c>
      <c r="BA42" s="4" t="s">
        <v>319</v>
      </c>
      <c r="BB42" s="4" t="s">
        <v>374</v>
      </c>
      <c r="BC42" s="6">
        <f>[44]итого!$L$48</f>
        <v>176395.62</v>
      </c>
      <c r="BD42" s="4" t="s">
        <v>535</v>
      </c>
      <c r="BE42" s="4" t="s">
        <v>374</v>
      </c>
      <c r="BF42" s="31">
        <f t="shared" si="0"/>
        <v>2680664.3699999996</v>
      </c>
      <c r="BG42" s="2">
        <f>IF(C42=[1]Лист1!$C41,1,0)</f>
        <v>1</v>
      </c>
    </row>
    <row r="43" spans="1:60" x14ac:dyDescent="0.25">
      <c r="A43" s="27">
        <v>41</v>
      </c>
      <c r="B43" s="28" t="s">
        <v>707</v>
      </c>
      <c r="C43" s="28" t="s">
        <v>708</v>
      </c>
      <c r="D43" s="4" t="s">
        <v>238</v>
      </c>
      <c r="E43" s="1">
        <v>43506</v>
      </c>
      <c r="F43" s="4" t="s">
        <v>31</v>
      </c>
      <c r="G43" s="6">
        <f>[46]итого!$L$14</f>
        <v>346242.75999999995</v>
      </c>
      <c r="H43" s="4" t="s">
        <v>315</v>
      </c>
      <c r="I43" s="4" t="s">
        <v>747</v>
      </c>
      <c r="J43" s="6">
        <f>[46]итого!$L$31</f>
        <v>129656.92000000001</v>
      </c>
      <c r="K43" s="4" t="s">
        <v>316</v>
      </c>
      <c r="L43" s="4" t="s">
        <v>569</v>
      </c>
      <c r="M43" s="6">
        <f>[46]итого!$L$42</f>
        <v>27812.18</v>
      </c>
      <c r="N43" s="4" t="s">
        <v>315</v>
      </c>
      <c r="O43" s="4" t="s">
        <v>567</v>
      </c>
      <c r="P43" s="6">
        <f>[46]итого!$L$20</f>
        <v>16207.159999999996</v>
      </c>
      <c r="Q43" s="4" t="s">
        <v>317</v>
      </c>
      <c r="R43" s="4" t="s">
        <v>747</v>
      </c>
      <c r="S43" s="6">
        <f>[46]итого!$L$25+[46]итого!$L$26</f>
        <v>213639.15999999997</v>
      </c>
      <c r="T43" s="4" t="s">
        <v>315</v>
      </c>
      <c r="U43" s="4" t="s">
        <v>747</v>
      </c>
      <c r="V43" s="6">
        <f>[46]итого!$L$24</f>
        <v>103136.19999999998</v>
      </c>
      <c r="W43" s="4" t="s">
        <v>315</v>
      </c>
      <c r="X43" s="4" t="s">
        <v>765</v>
      </c>
      <c r="Y43" s="6"/>
      <c r="Z43" s="4" t="s">
        <v>315</v>
      </c>
      <c r="AA43" s="4"/>
      <c r="AB43" s="6">
        <f>[46]итого!$L$45</f>
        <v>736.69999999999993</v>
      </c>
      <c r="AC43" s="4" t="s">
        <v>315</v>
      </c>
      <c r="AD43" s="4" t="s">
        <v>747</v>
      </c>
      <c r="AE43" s="6">
        <v>0</v>
      </c>
      <c r="AF43" s="4" t="s">
        <v>315</v>
      </c>
      <c r="AG43" s="4"/>
      <c r="AH43" s="6">
        <f>[46]итого!$L$27</f>
        <v>69248.599999999991</v>
      </c>
      <c r="AI43" s="4" t="s">
        <v>315</v>
      </c>
      <c r="AJ43" s="4" t="s">
        <v>372</v>
      </c>
      <c r="AK43" s="6">
        <f>[46]итого!$L$46</f>
        <v>82508.959999999992</v>
      </c>
      <c r="AL43" s="4" t="s">
        <v>315</v>
      </c>
      <c r="AM43" s="4" t="s">
        <v>748</v>
      </c>
      <c r="AN43" s="6">
        <f>[46]итого!$L$36</f>
        <v>11050.26</v>
      </c>
      <c r="AO43" s="4" t="s">
        <v>317</v>
      </c>
      <c r="AP43" s="4" t="s">
        <v>373</v>
      </c>
      <c r="AQ43" s="6">
        <f>[46]итого!$L$37</f>
        <v>195958.71999999997</v>
      </c>
      <c r="AR43" s="4" t="s">
        <v>316</v>
      </c>
      <c r="AS43" s="4" t="s">
        <v>765</v>
      </c>
      <c r="AT43" s="6">
        <f>[46]итого!$L$43</f>
        <v>9209.3499999999985</v>
      </c>
      <c r="AU43" s="4" t="s">
        <v>318</v>
      </c>
      <c r="AV43" s="4" t="s">
        <v>747</v>
      </c>
      <c r="AW43" s="6">
        <f>[46]итого!$L$44</f>
        <v>736.69999999999993</v>
      </c>
      <c r="AX43" s="4" t="s">
        <v>315</v>
      </c>
      <c r="AY43" s="4" t="s">
        <v>749</v>
      </c>
      <c r="AZ43" s="6">
        <f>[46]итого!$L$47</f>
        <v>296884.82</v>
      </c>
      <c r="BA43" s="4" t="s">
        <v>319</v>
      </c>
      <c r="BB43" s="4" t="s">
        <v>747</v>
      </c>
      <c r="BC43" s="6">
        <f>[46]итого!$L$48</f>
        <v>115116.70999999999</v>
      </c>
      <c r="BD43" s="4" t="s">
        <v>535</v>
      </c>
      <c r="BE43" s="4" t="s">
        <v>747</v>
      </c>
      <c r="BF43" s="31">
        <f t="shared" si="0"/>
        <v>1618145.1999999997</v>
      </c>
      <c r="BG43" s="2">
        <f>IF(C43=[1]Лист1!$C42,1,0)</f>
        <v>1</v>
      </c>
      <c r="BH43" s="11"/>
    </row>
    <row r="44" spans="1:60" x14ac:dyDescent="0.25">
      <c r="A44" s="27">
        <v>42</v>
      </c>
      <c r="B44" s="28" t="s">
        <v>466</v>
      </c>
      <c r="C44" s="28" t="s">
        <v>513</v>
      </c>
      <c r="D44" s="4" t="s">
        <v>238</v>
      </c>
      <c r="E44" s="1">
        <v>43507</v>
      </c>
      <c r="F44" s="4" t="s">
        <v>31</v>
      </c>
      <c r="G44" s="6">
        <f>[47]итого!$L$14</f>
        <v>1229714.8800000001</v>
      </c>
      <c r="H44" s="4" t="s">
        <v>315</v>
      </c>
      <c r="I44" s="4" t="s">
        <v>374</v>
      </c>
      <c r="J44" s="6">
        <f>[47]итого!$L$31</f>
        <v>449382.12000000005</v>
      </c>
      <c r="K44" s="4" t="s">
        <v>316</v>
      </c>
      <c r="L44" s="4" t="s">
        <v>569</v>
      </c>
      <c r="M44" s="6">
        <f>[47]итого!$L$42</f>
        <v>70657.14</v>
      </c>
      <c r="N44" s="4" t="s">
        <v>315</v>
      </c>
      <c r="O44" s="4" t="s">
        <v>567</v>
      </c>
      <c r="P44" s="6">
        <f>[47]итого!$L$20</f>
        <v>86098.800000000017</v>
      </c>
      <c r="Q44" s="4" t="s">
        <v>317</v>
      </c>
      <c r="R44" s="4" t="s">
        <v>374</v>
      </c>
      <c r="S44" s="6">
        <f>[47]итого!$L$25+106687.68</f>
        <v>649484.16000000015</v>
      </c>
      <c r="T44" s="4" t="s">
        <v>315</v>
      </c>
      <c r="U44" s="4" t="s">
        <v>374</v>
      </c>
      <c r="V44" s="6">
        <f>[47]итого!$L$24</f>
        <v>320062.79999999993</v>
      </c>
      <c r="W44" s="4" t="s">
        <v>315</v>
      </c>
      <c r="X44" s="4" t="s">
        <v>765</v>
      </c>
      <c r="Y44" s="6">
        <v>911523.83999999997</v>
      </c>
      <c r="Z44" s="4" t="s">
        <v>315</v>
      </c>
      <c r="AA44" s="4" t="s">
        <v>568</v>
      </c>
      <c r="AB44" s="6">
        <f>[47]итого!$L$45</f>
        <v>5615.0399999999991</v>
      </c>
      <c r="AC44" s="4" t="s">
        <v>315</v>
      </c>
      <c r="AD44" s="4" t="s">
        <v>374</v>
      </c>
      <c r="AE44" s="6">
        <v>0</v>
      </c>
      <c r="AF44" s="4" t="s">
        <v>315</v>
      </c>
      <c r="AG44" s="4"/>
      <c r="AH44" s="6">
        <f>[47]итого!$L$27</f>
        <v>175940.87999999998</v>
      </c>
      <c r="AI44" s="4" t="s">
        <v>315</v>
      </c>
      <c r="AJ44" s="4" t="s">
        <v>372</v>
      </c>
      <c r="AK44" s="6">
        <f>[47]итого!$L$46</f>
        <v>209631.83999999994</v>
      </c>
      <c r="AL44" s="4" t="s">
        <v>315</v>
      </c>
      <c r="AM44" s="4" t="s">
        <v>375</v>
      </c>
      <c r="AN44" s="6">
        <f>[47]итого!$L$36</f>
        <v>33690.720000000001</v>
      </c>
      <c r="AO44" s="4" t="s">
        <v>317</v>
      </c>
      <c r="AP44" s="4" t="s">
        <v>373</v>
      </c>
      <c r="AQ44" s="6">
        <f>[47]итого!$L$37</f>
        <v>608306.16</v>
      </c>
      <c r="AR44" s="4" t="s">
        <v>316</v>
      </c>
      <c r="AS44" s="4" t="s">
        <v>765</v>
      </c>
      <c r="AT44" s="6">
        <f>[47]итого!$L$43</f>
        <v>23396.399999999998</v>
      </c>
      <c r="AU44" s="4" t="s">
        <v>318</v>
      </c>
      <c r="AV44" s="4" t="s">
        <v>374</v>
      </c>
      <c r="AW44" s="6">
        <f>[47]итого!$L$44</f>
        <v>9358.5600000000031</v>
      </c>
      <c r="AX44" s="4" t="s">
        <v>315</v>
      </c>
      <c r="AY44" s="4" t="s">
        <v>376</v>
      </c>
      <c r="AZ44" s="6">
        <f>[47]итого!$L$47</f>
        <v>417391.68000000005</v>
      </c>
      <c r="BA44" s="4" t="s">
        <v>319</v>
      </c>
      <c r="BB44" s="4" t="s">
        <v>374</v>
      </c>
      <c r="BC44" s="6">
        <f>[47]итого!$L$48</f>
        <v>481936.84800000011</v>
      </c>
      <c r="BD44" s="4" t="s">
        <v>535</v>
      </c>
      <c r="BE44" s="4" t="s">
        <v>374</v>
      </c>
      <c r="BF44" s="31">
        <f t="shared" si="0"/>
        <v>5682191.8679999998</v>
      </c>
      <c r="BG44" s="2">
        <f>IF(C44=[1]Лист1!$C43,1,0)</f>
        <v>1</v>
      </c>
    </row>
    <row r="45" spans="1:60" x14ac:dyDescent="0.25">
      <c r="A45" s="27">
        <v>43</v>
      </c>
      <c r="B45" s="28" t="s">
        <v>468</v>
      </c>
      <c r="C45" s="28" t="s">
        <v>514</v>
      </c>
      <c r="D45" s="4" t="s">
        <v>238</v>
      </c>
      <c r="E45" s="1">
        <v>43508</v>
      </c>
      <c r="F45" s="4" t="s">
        <v>31</v>
      </c>
      <c r="G45" s="6">
        <f>[48]итого!$L$14</f>
        <v>321508.34000000008</v>
      </c>
      <c r="H45" s="4" t="s">
        <v>315</v>
      </c>
      <c r="I45" s="4" t="s">
        <v>374</v>
      </c>
      <c r="J45" s="6">
        <f>[48]итого!$L$31</f>
        <v>116912.21000000002</v>
      </c>
      <c r="K45" s="4" t="s">
        <v>316</v>
      </c>
      <c r="L45" s="4" t="s">
        <v>766</v>
      </c>
      <c r="M45" s="6">
        <f>[48]итого!$L$42</f>
        <v>25075.260000000002</v>
      </c>
      <c r="N45" s="4" t="s">
        <v>315</v>
      </c>
      <c r="O45" s="4" t="s">
        <v>567</v>
      </c>
      <c r="P45" s="6">
        <f>[48]итого!$L$20</f>
        <v>30556.62</v>
      </c>
      <c r="Q45" s="4" t="s">
        <v>317</v>
      </c>
      <c r="R45" s="4" t="s">
        <v>374</v>
      </c>
      <c r="S45" s="6">
        <f>[48]итого!$L$25</f>
        <v>192639.32</v>
      </c>
      <c r="T45" s="4" t="s">
        <v>315</v>
      </c>
      <c r="U45" s="4" t="s">
        <v>374</v>
      </c>
      <c r="V45" s="6"/>
      <c r="W45" s="4" t="s">
        <v>315</v>
      </c>
      <c r="X45" s="4"/>
      <c r="Y45" s="6"/>
      <c r="Z45" s="4" t="s">
        <v>315</v>
      </c>
      <c r="AA45" s="4"/>
      <c r="AB45" s="6">
        <f>[48]итого!$L$45</f>
        <v>1992.7899999999995</v>
      </c>
      <c r="AC45" s="4" t="s">
        <v>315</v>
      </c>
      <c r="AD45" s="4" t="s">
        <v>374</v>
      </c>
      <c r="AE45" s="6">
        <v>0</v>
      </c>
      <c r="AF45" s="4" t="s">
        <v>315</v>
      </c>
      <c r="AG45" s="4"/>
      <c r="AH45" s="6">
        <f>[48]итого!$L$27</f>
        <v>62441.709999999992</v>
      </c>
      <c r="AI45" s="4" t="s">
        <v>315</v>
      </c>
      <c r="AJ45" s="4" t="s">
        <v>372</v>
      </c>
      <c r="AK45" s="6">
        <f>[48]итого!$L$46</f>
        <v>74398.640000000014</v>
      </c>
      <c r="AL45" s="4" t="s">
        <v>315</v>
      </c>
      <c r="AM45" s="4" t="s">
        <v>375</v>
      </c>
      <c r="AN45" s="6">
        <f>[48]итого!$L$36</f>
        <v>11956.930000000004</v>
      </c>
      <c r="AO45" s="4" t="s">
        <v>317</v>
      </c>
      <c r="AP45" s="4" t="s">
        <v>373</v>
      </c>
      <c r="AQ45" s="6">
        <f>[48]итого!$L$37</f>
        <v>215888.97999999995</v>
      </c>
      <c r="AR45" s="4" t="s">
        <v>316</v>
      </c>
      <c r="AS45" s="4" t="s">
        <v>765</v>
      </c>
      <c r="AT45" s="6">
        <f>[48]итого!$L$43</f>
        <v>8303.07</v>
      </c>
      <c r="AU45" s="4" t="s">
        <v>318</v>
      </c>
      <c r="AV45" s="4" t="s">
        <v>374</v>
      </c>
      <c r="AW45" s="6">
        <f>[48]итого!$L$44</f>
        <v>3321.3799999999997</v>
      </c>
      <c r="AX45" s="4" t="s">
        <v>315</v>
      </c>
      <c r="AY45" s="4" t="s">
        <v>376</v>
      </c>
      <c r="AZ45" s="6">
        <f>[48]итого!$L$47</f>
        <v>148133.03000000006</v>
      </c>
      <c r="BA45" s="4" t="s">
        <v>319</v>
      </c>
      <c r="BB45" s="4" t="s">
        <v>374</v>
      </c>
      <c r="BC45" s="6">
        <f>[48]итого!$L$48</f>
        <v>111599.34000000003</v>
      </c>
      <c r="BD45" s="4" t="s">
        <v>535</v>
      </c>
      <c r="BE45" s="4" t="s">
        <v>374</v>
      </c>
      <c r="BF45" s="31">
        <f t="shared" si="0"/>
        <v>1324727.6200000001</v>
      </c>
      <c r="BG45" s="2">
        <f>IF(C45=[1]Лист1!$C44,1,0)</f>
        <v>1</v>
      </c>
    </row>
    <row r="46" spans="1:60" x14ac:dyDescent="0.25">
      <c r="A46" s="27">
        <v>44</v>
      </c>
      <c r="B46" s="28" t="s">
        <v>470</v>
      </c>
      <c r="C46" s="28" t="s">
        <v>515</v>
      </c>
      <c r="D46" s="4" t="s">
        <v>238</v>
      </c>
      <c r="E46" s="1">
        <v>43509</v>
      </c>
      <c r="F46" s="4" t="s">
        <v>31</v>
      </c>
      <c r="G46" s="6">
        <f>[49]итого!$L$14</f>
        <v>273725.27999999997</v>
      </c>
      <c r="H46" s="4" t="s">
        <v>315</v>
      </c>
      <c r="I46" s="4" t="s">
        <v>374</v>
      </c>
      <c r="J46" s="6">
        <f>[49]итого!$L$31</f>
        <v>99536.400000000023</v>
      </c>
      <c r="K46" s="4" t="s">
        <v>316</v>
      </c>
      <c r="L46" s="4" t="s">
        <v>766</v>
      </c>
      <c r="M46" s="6">
        <f>[49]итого!$L$42</f>
        <v>21349.439999999999</v>
      </c>
      <c r="N46" s="4" t="s">
        <v>315</v>
      </c>
      <c r="O46" s="4" t="s">
        <v>567</v>
      </c>
      <c r="P46" s="6">
        <f>[49]итого!$L$20</f>
        <v>26015.280000000006</v>
      </c>
      <c r="Q46" s="4" t="s">
        <v>317</v>
      </c>
      <c r="R46" s="4" t="s">
        <v>374</v>
      </c>
      <c r="S46" s="6">
        <f>[49]итого!$L$25</f>
        <v>164008.92000000001</v>
      </c>
      <c r="T46" s="4" t="s">
        <v>315</v>
      </c>
      <c r="U46" s="4" t="s">
        <v>374</v>
      </c>
      <c r="V46" s="6"/>
      <c r="W46" s="4" t="s">
        <v>315</v>
      </c>
      <c r="X46" s="4"/>
      <c r="Y46" s="6"/>
      <c r="Z46" s="4" t="s">
        <v>315</v>
      </c>
      <c r="AA46" s="4"/>
      <c r="AB46" s="6">
        <f>[49]итого!$L$45</f>
        <v>1696.6799999999994</v>
      </c>
      <c r="AC46" s="4" t="s">
        <v>315</v>
      </c>
      <c r="AD46" s="4" t="s">
        <v>374</v>
      </c>
      <c r="AE46" s="6">
        <v>0</v>
      </c>
      <c r="AF46" s="4" t="s">
        <v>315</v>
      </c>
      <c r="AG46" s="4"/>
      <c r="AH46" s="6">
        <f>[49]итого!$L$27</f>
        <v>53161.55999999999</v>
      </c>
      <c r="AI46" s="4" t="s">
        <v>315</v>
      </c>
      <c r="AJ46" s="4" t="s">
        <v>372</v>
      </c>
      <c r="AK46" s="6">
        <f>[49]итого!$L$46</f>
        <v>63341.399999999987</v>
      </c>
      <c r="AL46" s="4" t="s">
        <v>315</v>
      </c>
      <c r="AM46" s="4" t="s">
        <v>375</v>
      </c>
      <c r="AN46" s="6">
        <f>[49]итого!$L$36</f>
        <v>10179.839999999998</v>
      </c>
      <c r="AO46" s="4" t="s">
        <v>317</v>
      </c>
      <c r="AP46" s="4" t="s">
        <v>373</v>
      </c>
      <c r="AQ46" s="6">
        <f>[49]итого!$L$37</f>
        <v>183803.15999999995</v>
      </c>
      <c r="AR46" s="4" t="s">
        <v>316</v>
      </c>
      <c r="AS46" s="4" t="s">
        <v>765</v>
      </c>
      <c r="AT46" s="6">
        <f>[49]итого!$L$43</f>
        <v>7069.3499999999995</v>
      </c>
      <c r="AU46" s="4" t="s">
        <v>318</v>
      </c>
      <c r="AV46" s="4" t="s">
        <v>374</v>
      </c>
      <c r="AW46" s="6">
        <f>[49]итого!$L$44</f>
        <v>2827.8000000000006</v>
      </c>
      <c r="AX46" s="4" t="s">
        <v>315</v>
      </c>
      <c r="AY46" s="4" t="s">
        <v>376</v>
      </c>
      <c r="AZ46" s="6">
        <f>[49]итого!$L$47</f>
        <v>126117.24000000003</v>
      </c>
      <c r="BA46" s="4" t="s">
        <v>319</v>
      </c>
      <c r="BB46" s="4" t="s">
        <v>374</v>
      </c>
      <c r="BC46" s="6">
        <f>[49]итого!$L$48</f>
        <v>51785.5</v>
      </c>
      <c r="BD46" s="4" t="s">
        <v>535</v>
      </c>
      <c r="BE46" s="4" t="s">
        <v>374</v>
      </c>
      <c r="BF46" s="31">
        <f t="shared" si="0"/>
        <v>1084617.8500000001</v>
      </c>
      <c r="BG46" s="2">
        <f>IF(C46=[1]Лист1!$C45,1,0)</f>
        <v>1</v>
      </c>
    </row>
    <row r="47" spans="1:60" x14ac:dyDescent="0.25">
      <c r="A47" s="27">
        <v>45</v>
      </c>
      <c r="B47" s="28" t="s">
        <v>389</v>
      </c>
      <c r="C47" s="28" t="s">
        <v>516</v>
      </c>
      <c r="D47" s="4" t="s">
        <v>238</v>
      </c>
      <c r="E47" s="1">
        <v>43510</v>
      </c>
      <c r="F47" s="4" t="s">
        <v>31</v>
      </c>
      <c r="G47" s="6">
        <f>[50]итого!$L$14</f>
        <v>195038.4</v>
      </c>
      <c r="H47" s="4" t="s">
        <v>315</v>
      </c>
      <c r="I47" s="4" t="s">
        <v>374</v>
      </c>
      <c r="J47" s="6">
        <f>[50]итого!$L$31</f>
        <v>70922.999999999985</v>
      </c>
      <c r="K47" s="4" t="s">
        <v>316</v>
      </c>
      <c r="L47" s="4" t="s">
        <v>766</v>
      </c>
      <c r="M47" s="6">
        <f>[50]итого!$L$42</f>
        <v>15212.19</v>
      </c>
      <c r="N47" s="4" t="s">
        <v>315</v>
      </c>
      <c r="O47" s="4" t="s">
        <v>567</v>
      </c>
      <c r="P47" s="6">
        <f>[50]итого!$L$20</f>
        <v>18536.759999999998</v>
      </c>
      <c r="Q47" s="4" t="s">
        <v>317</v>
      </c>
      <c r="R47" s="4" t="s">
        <v>374</v>
      </c>
      <c r="S47" s="6">
        <f>[50]итого!$L$25+35461.56</f>
        <v>152323.44</v>
      </c>
      <c r="T47" s="4" t="s">
        <v>315</v>
      </c>
      <c r="U47" s="4" t="s">
        <v>374</v>
      </c>
      <c r="V47" s="6"/>
      <c r="W47" s="4" t="s">
        <v>315</v>
      </c>
      <c r="X47" s="4"/>
      <c r="Y47" s="6"/>
      <c r="Z47" s="4" t="s">
        <v>315</v>
      </c>
      <c r="AA47" s="4"/>
      <c r="AB47" s="6">
        <f>[50]итого!$L$45</f>
        <v>1209</v>
      </c>
      <c r="AC47" s="4" t="s">
        <v>315</v>
      </c>
      <c r="AD47" s="4" t="s">
        <v>374</v>
      </c>
      <c r="AE47" s="6">
        <v>0</v>
      </c>
      <c r="AF47" s="4" t="s">
        <v>315</v>
      </c>
      <c r="AG47" s="4"/>
      <c r="AH47" s="6">
        <f>[50]итого!$L$27</f>
        <v>37879.44000000001</v>
      </c>
      <c r="AI47" s="4" t="s">
        <v>315</v>
      </c>
      <c r="AJ47" s="4" t="s">
        <v>372</v>
      </c>
      <c r="AK47" s="6">
        <f>[50]итого!$L$46</f>
        <v>45132.839999999989</v>
      </c>
      <c r="AL47" s="4" t="s">
        <v>315</v>
      </c>
      <c r="AM47" s="4" t="s">
        <v>375</v>
      </c>
      <c r="AN47" s="6">
        <f>[50]итого!$L$36</f>
        <v>7253.5200000000013</v>
      </c>
      <c r="AO47" s="4" t="s">
        <v>317</v>
      </c>
      <c r="AP47" s="4" t="s">
        <v>373</v>
      </c>
      <c r="AQ47" s="6">
        <f>[50]итого!$L$37</f>
        <v>130966.08000000002</v>
      </c>
      <c r="AR47" s="4" t="s">
        <v>316</v>
      </c>
      <c r="AS47" s="4" t="s">
        <v>765</v>
      </c>
      <c r="AT47" s="6">
        <f>[50]итого!$L$43</f>
        <v>5037.1500000000005</v>
      </c>
      <c r="AU47" s="4" t="s">
        <v>318</v>
      </c>
      <c r="AV47" s="4" t="s">
        <v>374</v>
      </c>
      <c r="AW47" s="6">
        <f>[50]итого!$L$44</f>
        <v>2014.9200000000003</v>
      </c>
      <c r="AX47" s="4" t="s">
        <v>315</v>
      </c>
      <c r="AY47" s="4" t="s">
        <v>376</v>
      </c>
      <c r="AZ47" s="6">
        <v>91062.840000000026</v>
      </c>
      <c r="BA47" s="4" t="s">
        <v>319</v>
      </c>
      <c r="BB47" s="4" t="s">
        <v>374</v>
      </c>
      <c r="BC47" s="6">
        <f>[50]итого!$L$48</f>
        <v>23494.365999999995</v>
      </c>
      <c r="BD47" s="4" t="s">
        <v>535</v>
      </c>
      <c r="BE47" s="4" t="s">
        <v>374</v>
      </c>
      <c r="BF47" s="31">
        <f t="shared" si="0"/>
        <v>796083.94600000011</v>
      </c>
      <c r="BG47" s="2">
        <f>IF(C47=[1]Лист1!$C46,1,0)</f>
        <v>1</v>
      </c>
    </row>
    <row r="48" spans="1:60" x14ac:dyDescent="0.25">
      <c r="A48" s="27">
        <v>46</v>
      </c>
      <c r="B48" s="28" t="s">
        <v>390</v>
      </c>
      <c r="C48" s="28" t="s">
        <v>517</v>
      </c>
      <c r="D48" s="4" t="s">
        <v>238</v>
      </c>
      <c r="E48" s="1">
        <v>43511</v>
      </c>
      <c r="F48" s="4" t="s">
        <v>31</v>
      </c>
      <c r="G48" s="6">
        <f>[51]итого!$L$14</f>
        <v>273225.77999999997</v>
      </c>
      <c r="H48" s="4" t="s">
        <v>315</v>
      </c>
      <c r="I48" s="4" t="s">
        <v>374</v>
      </c>
      <c r="J48" s="6">
        <f>[51]итого!$L$31</f>
        <v>99354.87</v>
      </c>
      <c r="K48" s="4" t="s">
        <v>316</v>
      </c>
      <c r="L48" s="4" t="s">
        <v>766</v>
      </c>
      <c r="M48" s="6">
        <f>[51]итого!$L$42</f>
        <v>21310.920000000002</v>
      </c>
      <c r="N48" s="4" t="s">
        <v>315</v>
      </c>
      <c r="O48" s="4" t="s">
        <v>567</v>
      </c>
      <c r="P48" s="6">
        <f>[51]итого!$L$20</f>
        <v>25967.699999999993</v>
      </c>
      <c r="Q48" s="4" t="s">
        <v>317</v>
      </c>
      <c r="R48" s="4" t="s">
        <v>374</v>
      </c>
      <c r="S48" s="6">
        <f>[51]итого!$L$25+49677.39</f>
        <v>213387.02999999997</v>
      </c>
      <c r="T48" s="4" t="s">
        <v>315</v>
      </c>
      <c r="U48" s="4" t="s">
        <v>374</v>
      </c>
      <c r="V48" s="6"/>
      <c r="W48" s="4" t="s">
        <v>315</v>
      </c>
      <c r="X48" s="4"/>
      <c r="Y48" s="6"/>
      <c r="Z48" s="4" t="s">
        <v>315</v>
      </c>
      <c r="AA48" s="4"/>
      <c r="AB48" s="6">
        <f>[51]итого!$L$45</f>
        <v>1693.5299999999997</v>
      </c>
      <c r="AC48" s="4" t="s">
        <v>315</v>
      </c>
      <c r="AD48" s="4" t="s">
        <v>374</v>
      </c>
      <c r="AE48" s="6">
        <v>0</v>
      </c>
      <c r="AF48" s="4" t="s">
        <v>315</v>
      </c>
      <c r="AG48" s="4"/>
      <c r="AH48" s="6">
        <f>[51]итого!$L$27</f>
        <v>53064.540000000008</v>
      </c>
      <c r="AI48" s="4" t="s">
        <v>315</v>
      </c>
      <c r="AJ48" s="4" t="s">
        <v>372</v>
      </c>
      <c r="AK48" s="6">
        <f>[51]итого!$L$46</f>
        <v>63225.81</v>
      </c>
      <c r="AL48" s="4" t="s">
        <v>315</v>
      </c>
      <c r="AM48" s="4" t="s">
        <v>375</v>
      </c>
      <c r="AN48" s="6">
        <f>[51]итого!$L$36</f>
        <v>10161.269999999999</v>
      </c>
      <c r="AO48" s="4" t="s">
        <v>317</v>
      </c>
      <c r="AP48" s="4" t="s">
        <v>373</v>
      </c>
      <c r="AQ48" s="6">
        <f>[51]итого!$L$37</f>
        <v>183467.69999999998</v>
      </c>
      <c r="AR48" s="4" t="s">
        <v>316</v>
      </c>
      <c r="AS48" s="4" t="s">
        <v>765</v>
      </c>
      <c r="AT48" s="6">
        <f>[51]итого!$L$43</f>
        <v>7056.5999999999995</v>
      </c>
      <c r="AU48" s="4" t="s">
        <v>318</v>
      </c>
      <c r="AV48" s="4" t="s">
        <v>374</v>
      </c>
      <c r="AW48" s="6">
        <f>[51]итого!$L$44</f>
        <v>2822.5799999999995</v>
      </c>
      <c r="AX48" s="4" t="s">
        <v>315</v>
      </c>
      <c r="AY48" s="4" t="s">
        <v>376</v>
      </c>
      <c r="AZ48" s="6">
        <f>[51]итого!$L$47</f>
        <v>125887.04999999999</v>
      </c>
      <c r="BA48" s="4" t="s">
        <v>319</v>
      </c>
      <c r="BB48" s="4" t="s">
        <v>374</v>
      </c>
      <c r="BC48" s="6">
        <f>[51]итого!$L$48</f>
        <v>58446.55</v>
      </c>
      <c r="BD48" s="4" t="s">
        <v>535</v>
      </c>
      <c r="BE48" s="4" t="s">
        <v>374</v>
      </c>
      <c r="BF48" s="31">
        <f t="shared" si="0"/>
        <v>1139071.93</v>
      </c>
      <c r="BG48" s="2">
        <f>IF(C48=[1]Лист1!$C47,1,0)</f>
        <v>1</v>
      </c>
    </row>
    <row r="49" spans="1:60" x14ac:dyDescent="0.25">
      <c r="A49" s="27">
        <v>47</v>
      </c>
      <c r="B49" s="28" t="s">
        <v>472</v>
      </c>
      <c r="C49" s="28" t="s">
        <v>518</v>
      </c>
      <c r="D49" s="4" t="s">
        <v>238</v>
      </c>
      <c r="E49" s="1">
        <v>43512</v>
      </c>
      <c r="F49" s="4" t="s">
        <v>31</v>
      </c>
      <c r="G49" s="6">
        <f>[52]итого!$L$14</f>
        <v>915403.3200000003</v>
      </c>
      <c r="H49" s="4" t="s">
        <v>315</v>
      </c>
      <c r="I49" s="4" t="s">
        <v>374</v>
      </c>
      <c r="J49" s="6">
        <f>[52]итого!$L$31</f>
        <v>335787.23999999993</v>
      </c>
      <c r="K49" s="4" t="s">
        <v>316</v>
      </c>
      <c r="L49" s="4" t="s">
        <v>766</v>
      </c>
      <c r="M49" s="6">
        <f>[52]итого!$L$42</f>
        <v>52597.38</v>
      </c>
      <c r="N49" s="4" t="s">
        <v>315</v>
      </c>
      <c r="O49" s="4" t="s">
        <v>567</v>
      </c>
      <c r="P49" s="6">
        <f>[52]итого!$L$20</f>
        <v>64092.240000000005</v>
      </c>
      <c r="Q49" s="4" t="s">
        <v>317</v>
      </c>
      <c r="R49" s="4" t="s">
        <v>374</v>
      </c>
      <c r="S49" s="6">
        <f>[52]итого!$L$25</f>
        <v>404059.31999999989</v>
      </c>
      <c r="T49" s="4" t="s">
        <v>315</v>
      </c>
      <c r="U49" s="4" t="s">
        <v>374</v>
      </c>
      <c r="V49" s="6">
        <f>[52]итого!$L$24</f>
        <v>238255.68000000005</v>
      </c>
      <c r="W49" s="4" t="s">
        <v>315</v>
      </c>
      <c r="X49" s="4" t="s">
        <v>765</v>
      </c>
      <c r="Y49" s="6">
        <v>678541.08</v>
      </c>
      <c r="Z49" s="4" t="s">
        <v>315</v>
      </c>
      <c r="AA49" s="4" t="s">
        <v>568</v>
      </c>
      <c r="AB49" s="6">
        <f>[52]итого!$L$45</f>
        <v>4179.96</v>
      </c>
      <c r="AC49" s="4" t="s">
        <v>315</v>
      </c>
      <c r="AD49" s="4" t="s">
        <v>374</v>
      </c>
      <c r="AE49" s="6">
        <v>0</v>
      </c>
      <c r="AF49" s="4" t="s">
        <v>315</v>
      </c>
      <c r="AG49" s="4"/>
      <c r="AH49" s="6">
        <f>[52]итого!$L$27</f>
        <v>130971</v>
      </c>
      <c r="AI49" s="4" t="s">
        <v>315</v>
      </c>
      <c r="AJ49" s="4" t="s">
        <v>372</v>
      </c>
      <c r="AK49" s="6">
        <f>[52]итого!$L$46</f>
        <v>156050.51999999996</v>
      </c>
      <c r="AL49" s="4" t="s">
        <v>315</v>
      </c>
      <c r="AM49" s="4" t="s">
        <v>375</v>
      </c>
      <c r="AN49" s="6">
        <f>[52]итого!$L$36</f>
        <v>25079.519999999993</v>
      </c>
      <c r="AO49" s="4" t="s">
        <v>317</v>
      </c>
      <c r="AP49" s="4" t="s">
        <v>373</v>
      </c>
      <c r="AQ49" s="6">
        <f>[52]итого!$L$37</f>
        <v>452825.16000000015</v>
      </c>
      <c r="AR49" s="4" t="s">
        <v>316</v>
      </c>
      <c r="AS49" s="4" t="s">
        <v>765</v>
      </c>
      <c r="AT49" s="6">
        <f>[52]итого!$L$43</f>
        <v>17416.349999999999</v>
      </c>
      <c r="AU49" s="4" t="s">
        <v>318</v>
      </c>
      <c r="AV49" s="4" t="s">
        <v>374</v>
      </c>
      <c r="AW49" s="6">
        <f>[52]итого!$L$44</f>
        <v>6966.6000000000013</v>
      </c>
      <c r="AX49" s="4" t="s">
        <v>315</v>
      </c>
      <c r="AY49" s="4" t="s">
        <v>376</v>
      </c>
      <c r="AZ49" s="6">
        <f>[52]итого!$L$47</f>
        <v>310707.72000000003</v>
      </c>
      <c r="BA49" s="4" t="s">
        <v>319</v>
      </c>
      <c r="BB49" s="4" t="s">
        <v>374</v>
      </c>
      <c r="BC49" s="6">
        <f>[52]итого!$L$48</f>
        <v>286324.74</v>
      </c>
      <c r="BD49" s="4" t="s">
        <v>535</v>
      </c>
      <c r="BE49" s="4" t="s">
        <v>374</v>
      </c>
      <c r="BF49" s="31">
        <f t="shared" si="0"/>
        <v>4079257.830000001</v>
      </c>
      <c r="BG49" s="2">
        <f>IF(C49=[1]Лист1!$C48,1,0)</f>
        <v>1</v>
      </c>
    </row>
    <row r="50" spans="1:60" x14ac:dyDescent="0.25">
      <c r="A50" s="27">
        <v>48</v>
      </c>
      <c r="B50" s="28" t="s">
        <v>391</v>
      </c>
      <c r="C50" s="28" t="s">
        <v>519</v>
      </c>
      <c r="D50" s="4" t="s">
        <v>238</v>
      </c>
      <c r="E50" s="1">
        <v>43513</v>
      </c>
      <c r="F50" s="4" t="s">
        <v>31</v>
      </c>
      <c r="G50" s="6">
        <f>[53]итого!$L$14</f>
        <v>148580.15999999997</v>
      </c>
      <c r="H50" s="4" t="s">
        <v>315</v>
      </c>
      <c r="I50" s="4" t="s">
        <v>374</v>
      </c>
      <c r="J50" s="6">
        <f>[53]итого!$L$31</f>
        <v>58764.36</v>
      </c>
      <c r="K50" s="4" t="s">
        <v>316</v>
      </c>
      <c r="L50" s="4" t="s">
        <v>569</v>
      </c>
      <c r="M50" s="6">
        <f>[53]итого!$L$42</f>
        <v>12604.26</v>
      </c>
      <c r="N50" s="4" t="s">
        <v>315</v>
      </c>
      <c r="O50" s="4" t="s">
        <v>567</v>
      </c>
      <c r="P50" s="6">
        <f>[53]итого!$L$20</f>
        <v>5676</v>
      </c>
      <c r="Q50" s="4" t="s">
        <v>317</v>
      </c>
      <c r="R50" s="4" t="s">
        <v>374</v>
      </c>
      <c r="S50" s="6">
        <f>[53]итого!$L$25</f>
        <v>96827.520000000019</v>
      </c>
      <c r="T50" s="4" t="s">
        <v>315</v>
      </c>
      <c r="U50" s="4" t="s">
        <v>374</v>
      </c>
      <c r="V50" s="6"/>
      <c r="W50" s="4" t="s">
        <v>315</v>
      </c>
      <c r="X50" s="4"/>
      <c r="Y50" s="6"/>
      <c r="Z50" s="4" t="s">
        <v>315</v>
      </c>
      <c r="AA50" s="4"/>
      <c r="AB50" s="6">
        <f>[53]итого!$L$45</f>
        <v>333.84</v>
      </c>
      <c r="AC50" s="4" t="s">
        <v>315</v>
      </c>
      <c r="AD50" s="4" t="s">
        <v>374</v>
      </c>
      <c r="AE50" s="6">
        <v>0</v>
      </c>
      <c r="AF50" s="4" t="s">
        <v>315</v>
      </c>
      <c r="AG50" s="4"/>
      <c r="AH50" s="6">
        <f>[53]итого!$L$27</f>
        <v>31385.519999999993</v>
      </c>
      <c r="AI50" s="4" t="s">
        <v>315</v>
      </c>
      <c r="AJ50" s="4" t="s">
        <v>372</v>
      </c>
      <c r="AK50" s="6">
        <f>[53]итого!$L$46</f>
        <v>37395.480000000003</v>
      </c>
      <c r="AL50" s="4" t="s">
        <v>315</v>
      </c>
      <c r="AM50" s="4" t="s">
        <v>375</v>
      </c>
      <c r="AN50" s="6">
        <f>[53]итого!$L$36</f>
        <v>5008.32</v>
      </c>
      <c r="AO50" s="4" t="s">
        <v>317</v>
      </c>
      <c r="AP50" s="4" t="s">
        <v>373</v>
      </c>
      <c r="AQ50" s="6">
        <f>[53]итого!$L$37</f>
        <v>103505.28</v>
      </c>
      <c r="AR50" s="4" t="s">
        <v>316</v>
      </c>
      <c r="AS50" s="4" t="s">
        <v>765</v>
      </c>
      <c r="AT50" s="6">
        <f>[53]итого!$L$43</f>
        <v>4173.6000000000004</v>
      </c>
      <c r="AU50" s="4" t="s">
        <v>318</v>
      </c>
      <c r="AV50" s="4" t="s">
        <v>374</v>
      </c>
      <c r="AW50" s="6">
        <f>[53]итого!$L$44</f>
        <v>333.84</v>
      </c>
      <c r="AX50" s="4" t="s">
        <v>315</v>
      </c>
      <c r="AY50" s="4" t="s">
        <v>376</v>
      </c>
      <c r="AZ50" s="6">
        <f>[53]итого!$L$47</f>
        <v>105174.71999999999</v>
      </c>
      <c r="BA50" s="4" t="s">
        <v>319</v>
      </c>
      <c r="BB50" s="4" t="s">
        <v>374</v>
      </c>
      <c r="BC50" s="6">
        <f>[53]итого!$L$48</f>
        <v>37729.599999999999</v>
      </c>
      <c r="BD50" s="4" t="s">
        <v>535</v>
      </c>
      <c r="BE50" s="4" t="s">
        <v>374</v>
      </c>
      <c r="BF50" s="31">
        <f t="shared" si="0"/>
        <v>647492.5</v>
      </c>
      <c r="BG50" s="2">
        <f>IF(C50=[1]Лист1!$C49,1,0)</f>
        <v>1</v>
      </c>
    </row>
    <row r="51" spans="1:60" x14ac:dyDescent="0.25">
      <c r="A51" s="27">
        <v>49</v>
      </c>
      <c r="B51" s="28" t="s">
        <v>474</v>
      </c>
      <c r="C51" s="28" t="s">
        <v>520</v>
      </c>
      <c r="D51" s="4" t="s">
        <v>238</v>
      </c>
      <c r="E51" s="1">
        <v>43514</v>
      </c>
      <c r="F51" s="4" t="s">
        <v>31</v>
      </c>
      <c r="G51" s="6">
        <f>[54]итого!$L$14</f>
        <v>288697.43999999994</v>
      </c>
      <c r="H51" s="4" t="s">
        <v>315</v>
      </c>
      <c r="I51" s="4" t="s">
        <v>374</v>
      </c>
      <c r="J51" s="6">
        <f>[54]итого!$L$31</f>
        <v>112582.68</v>
      </c>
      <c r="K51" s="4" t="s">
        <v>316</v>
      </c>
      <c r="L51" s="4" t="s">
        <v>569</v>
      </c>
      <c r="M51" s="6">
        <f>[54]итого!$L$42</f>
        <v>17634.84</v>
      </c>
      <c r="N51" s="4" t="s">
        <v>315</v>
      </c>
      <c r="O51" s="4" t="s">
        <v>567</v>
      </c>
      <c r="P51" s="6">
        <f>[54]итого!$L$20</f>
        <v>10744.44</v>
      </c>
      <c r="Q51" s="4" t="s">
        <v>317</v>
      </c>
      <c r="R51" s="4" t="s">
        <v>374</v>
      </c>
      <c r="S51" s="6">
        <f>[54]итого!$L$25</f>
        <v>135472.92000000001</v>
      </c>
      <c r="T51" s="4" t="s">
        <v>315</v>
      </c>
      <c r="U51" s="4" t="s">
        <v>374</v>
      </c>
      <c r="V51" s="6">
        <f>[54]итого!$L$24</f>
        <v>77546.52</v>
      </c>
      <c r="W51" s="4" t="s">
        <v>315</v>
      </c>
      <c r="X51" s="4" t="s">
        <v>765</v>
      </c>
      <c r="Y51" s="6">
        <v>227501.16</v>
      </c>
      <c r="Z51" s="4" t="s">
        <v>315</v>
      </c>
      <c r="AA51" s="4" t="s">
        <v>568</v>
      </c>
      <c r="AB51" s="6">
        <f>[54]итого!$L$45</f>
        <v>467.16</v>
      </c>
      <c r="AC51" s="4" t="s">
        <v>315</v>
      </c>
      <c r="AD51" s="4" t="s">
        <v>374</v>
      </c>
      <c r="AE51" s="6">
        <v>0</v>
      </c>
      <c r="AF51" s="4" t="s">
        <v>315</v>
      </c>
      <c r="AG51" s="4"/>
      <c r="AH51" s="6">
        <f>[54]итого!$L$27</f>
        <v>43911.960000000014</v>
      </c>
      <c r="AI51" s="4" t="s">
        <v>315</v>
      </c>
      <c r="AJ51" s="4" t="s">
        <v>372</v>
      </c>
      <c r="AK51" s="6">
        <f>[54]итого!$L$46</f>
        <v>52320.600000000013</v>
      </c>
      <c r="AL51" s="4" t="s">
        <v>315</v>
      </c>
      <c r="AM51" s="4" t="s">
        <v>375</v>
      </c>
      <c r="AN51" s="6">
        <f>[54]итого!$L$36</f>
        <v>8408.6400000000012</v>
      </c>
      <c r="AO51" s="4" t="s">
        <v>317</v>
      </c>
      <c r="AP51" s="4" t="s">
        <v>373</v>
      </c>
      <c r="AQ51" s="6">
        <f>[54]итого!$L$37</f>
        <v>130801.43999999999</v>
      </c>
      <c r="AR51" s="4" t="s">
        <v>316</v>
      </c>
      <c r="AS51" s="4" t="s">
        <v>765</v>
      </c>
      <c r="AT51" s="6">
        <f>[54]итого!$L$43</f>
        <v>5839.35</v>
      </c>
      <c r="AU51" s="4" t="s">
        <v>318</v>
      </c>
      <c r="AV51" s="4" t="s">
        <v>374</v>
      </c>
      <c r="AW51" s="6">
        <f>[54]итого!$L$44</f>
        <v>467.16</v>
      </c>
      <c r="AX51" s="4" t="s">
        <v>315</v>
      </c>
      <c r="AY51" s="4" t="s">
        <v>376</v>
      </c>
      <c r="AZ51" s="6">
        <f>[54]итого!$L$47</f>
        <v>159297.48000000007</v>
      </c>
      <c r="BA51" s="4" t="s">
        <v>319</v>
      </c>
      <c r="BB51" s="4" t="s">
        <v>374</v>
      </c>
      <c r="BC51" s="6">
        <f>[54]итого!$L$48</f>
        <v>67143.850000000006</v>
      </c>
      <c r="BD51" s="4" t="s">
        <v>535</v>
      </c>
      <c r="BE51" s="4" t="s">
        <v>374</v>
      </c>
      <c r="BF51" s="31">
        <f t="shared" si="0"/>
        <v>1338837.6400000001</v>
      </c>
      <c r="BG51" s="2">
        <f>IF(C51=[1]Лист1!$C50,1,0)</f>
        <v>1</v>
      </c>
    </row>
    <row r="52" spans="1:60" x14ac:dyDescent="0.25">
      <c r="A52" s="27">
        <v>50</v>
      </c>
      <c r="B52" s="42" t="s">
        <v>755</v>
      </c>
      <c r="C52" s="43" t="s">
        <v>756</v>
      </c>
      <c r="D52" s="4" t="s">
        <v>238</v>
      </c>
      <c r="E52" s="1">
        <v>43515</v>
      </c>
      <c r="F52" s="4" t="s">
        <v>31</v>
      </c>
      <c r="G52" s="6">
        <f>[55]итого!$L$14</f>
        <v>140542.78000000003</v>
      </c>
      <c r="H52" s="4" t="s">
        <v>315</v>
      </c>
      <c r="I52" s="4" t="s">
        <v>374</v>
      </c>
      <c r="J52" s="6">
        <f>[55]итого!$L$31</f>
        <v>45596.49</v>
      </c>
      <c r="K52" s="4" t="s">
        <v>316</v>
      </c>
      <c r="L52" s="4" t="s">
        <v>766</v>
      </c>
      <c r="M52" s="6">
        <f>[55]итого!$L$42</f>
        <v>10513.89</v>
      </c>
      <c r="N52" s="4" t="s">
        <v>315</v>
      </c>
      <c r="O52" s="4" t="s">
        <v>567</v>
      </c>
      <c r="P52" s="6">
        <f>[55]итого!$L$20</f>
        <v>11991.48</v>
      </c>
      <c r="Q52" s="4" t="s">
        <v>317</v>
      </c>
      <c r="R52" s="4" t="s">
        <v>374</v>
      </c>
      <c r="S52" s="6">
        <f>[55]итого!$L$25</f>
        <v>75395.649999999994</v>
      </c>
      <c r="T52" s="4" t="s">
        <v>315</v>
      </c>
      <c r="U52" s="4" t="s">
        <v>374</v>
      </c>
      <c r="V52" s="6">
        <f>[55]итого!$L$24</f>
        <v>44782.670000000006</v>
      </c>
      <c r="W52" s="4" t="s">
        <v>315</v>
      </c>
      <c r="X52" s="4" t="s">
        <v>765</v>
      </c>
      <c r="Y52" s="6"/>
      <c r="Z52" s="4" t="s">
        <v>315</v>
      </c>
      <c r="AA52" s="4"/>
      <c r="AB52" s="6">
        <f>[55]итого!$L$45</f>
        <v>837.74000000000012</v>
      </c>
      <c r="AC52" s="4" t="s">
        <v>315</v>
      </c>
      <c r="AD52" s="4" t="s">
        <v>374</v>
      </c>
      <c r="AE52" s="6">
        <v>0</v>
      </c>
      <c r="AF52" s="4" t="s">
        <v>315</v>
      </c>
      <c r="AG52" s="4"/>
      <c r="AH52" s="6">
        <f>[55]итого!$L$27</f>
        <v>23314.750000000007</v>
      </c>
      <c r="AI52" s="4" t="s">
        <v>315</v>
      </c>
      <c r="AJ52" s="4" t="s">
        <v>372</v>
      </c>
      <c r="AK52" s="6">
        <f>[55]итого!$L$46</f>
        <v>29129.210000000003</v>
      </c>
      <c r="AL52" s="4" t="s">
        <v>315</v>
      </c>
      <c r="AM52" s="4" t="s">
        <v>375</v>
      </c>
      <c r="AN52" s="6">
        <f>[55]итого!$L$36</f>
        <v>4715.2099999999991</v>
      </c>
      <c r="AO52" s="4" t="s">
        <v>317</v>
      </c>
      <c r="AP52" s="4" t="s">
        <v>373</v>
      </c>
      <c r="AQ52" s="6">
        <f>[55]итого!$L$37</f>
        <v>84826.05</v>
      </c>
      <c r="AR52" s="4" t="s">
        <v>316</v>
      </c>
      <c r="AS52" s="4" t="s">
        <v>765</v>
      </c>
      <c r="AT52" s="6">
        <f>[55]итого!$L$43</f>
        <v>3393.1099999999997</v>
      </c>
      <c r="AU52" s="4" t="s">
        <v>318</v>
      </c>
      <c r="AV52" s="4" t="s">
        <v>374</v>
      </c>
      <c r="AW52" s="6">
        <f>[55]итого!$L$44</f>
        <v>1316.6</v>
      </c>
      <c r="AX52" s="4" t="s">
        <v>315</v>
      </c>
      <c r="AY52" s="4" t="s">
        <v>376</v>
      </c>
      <c r="AZ52" s="6">
        <f>[55]итого!$L$47</f>
        <v>58425.599999999984</v>
      </c>
      <c r="BA52" s="4" t="s">
        <v>319</v>
      </c>
      <c r="BB52" s="4" t="s">
        <v>374</v>
      </c>
      <c r="BC52" s="6">
        <f>[55]итого!$L$48</f>
        <v>261191.86</v>
      </c>
      <c r="BD52" s="4" t="s">
        <v>535</v>
      </c>
      <c r="BE52" s="4" t="s">
        <v>374</v>
      </c>
      <c r="BF52" s="31">
        <f t="shared" si="0"/>
        <v>795973.09</v>
      </c>
      <c r="BG52" s="2">
        <f>IF(C52=[1]Лист1!$C51,1,0)</f>
        <v>1</v>
      </c>
    </row>
    <row r="53" spans="1:60" x14ac:dyDescent="0.25">
      <c r="A53" s="27">
        <v>51</v>
      </c>
      <c r="B53" s="28" t="s">
        <v>476</v>
      </c>
      <c r="C53" s="28" t="s">
        <v>521</v>
      </c>
      <c r="D53" s="4" t="s">
        <v>238</v>
      </c>
      <c r="E53" s="1">
        <v>43516</v>
      </c>
      <c r="F53" s="4" t="s">
        <v>31</v>
      </c>
      <c r="G53" s="6">
        <f>[56]итого!$L$14</f>
        <v>162825.43999999997</v>
      </c>
      <c r="H53" s="4" t="s">
        <v>315</v>
      </c>
      <c r="I53" s="4" t="s">
        <v>374</v>
      </c>
      <c r="J53" s="6">
        <f>[56]итого!$L$31</f>
        <v>59209.240000000005</v>
      </c>
      <c r="K53" s="4" t="s">
        <v>316</v>
      </c>
      <c r="L53" s="4" t="s">
        <v>766</v>
      </c>
      <c r="M53" s="6">
        <f>[56]итого!$L$42</f>
        <v>12696.689999999999</v>
      </c>
      <c r="N53" s="4" t="s">
        <v>315</v>
      </c>
      <c r="O53" s="4" t="s">
        <v>567</v>
      </c>
      <c r="P53" s="6">
        <f>[56]итого!$L$20</f>
        <v>15475.159999999998</v>
      </c>
      <c r="Q53" s="4" t="s">
        <v>317</v>
      </c>
      <c r="R53" s="4" t="s">
        <v>374</v>
      </c>
      <c r="S53" s="6">
        <f>[56]итого!$L$25</f>
        <v>97560.639999999985</v>
      </c>
      <c r="T53" s="4" t="s">
        <v>315</v>
      </c>
      <c r="U53" s="4" t="s">
        <v>374</v>
      </c>
      <c r="V53" s="6"/>
      <c r="W53" s="4" t="s">
        <v>315</v>
      </c>
      <c r="X53" s="4"/>
      <c r="Y53" s="6"/>
      <c r="Z53" s="4" t="s">
        <v>315</v>
      </c>
      <c r="AA53" s="4"/>
      <c r="AB53" s="6">
        <f>[56]итого!$L$45</f>
        <v>1009.2</v>
      </c>
      <c r="AC53" s="4" t="s">
        <v>315</v>
      </c>
      <c r="AD53" s="4" t="s">
        <v>374</v>
      </c>
      <c r="AE53" s="6">
        <v>0</v>
      </c>
      <c r="AF53" s="4" t="s">
        <v>315</v>
      </c>
      <c r="AG53" s="4"/>
      <c r="AH53" s="6">
        <f>[56]итого!$L$27</f>
        <v>31623.080000000009</v>
      </c>
      <c r="AI53" s="4" t="s">
        <v>315</v>
      </c>
      <c r="AJ53" s="4" t="s">
        <v>372</v>
      </c>
      <c r="AK53" s="6">
        <f>[56]итого!$L$46</f>
        <v>37678.639999999999</v>
      </c>
      <c r="AL53" s="4" t="s">
        <v>315</v>
      </c>
      <c r="AM53" s="4" t="s">
        <v>375</v>
      </c>
      <c r="AN53" s="6">
        <f>[56]итого!$L$36</f>
        <v>6055.44</v>
      </c>
      <c r="AO53" s="4" t="s">
        <v>317</v>
      </c>
      <c r="AP53" s="4" t="s">
        <v>373</v>
      </c>
      <c r="AQ53" s="6">
        <f>[56]итого!$L$37</f>
        <v>109335.08</v>
      </c>
      <c r="AR53" s="4" t="s">
        <v>316</v>
      </c>
      <c r="AS53" s="4" t="s">
        <v>765</v>
      </c>
      <c r="AT53" s="6">
        <f>[56]итого!$L$43</f>
        <v>4204.2000000000007</v>
      </c>
      <c r="AU53" s="4" t="s">
        <v>318</v>
      </c>
      <c r="AV53" s="4" t="s">
        <v>374</v>
      </c>
      <c r="AW53" s="6">
        <f>[56]итого!$L$44</f>
        <v>1682.0799999999995</v>
      </c>
      <c r="AX53" s="4" t="s">
        <v>315</v>
      </c>
      <c r="AY53" s="4" t="s">
        <v>376</v>
      </c>
      <c r="AZ53" s="6">
        <f>[56]итого!$L$47</f>
        <v>75020.719999999987</v>
      </c>
      <c r="BA53" s="4" t="s">
        <v>319</v>
      </c>
      <c r="BB53" s="4" t="s">
        <v>374</v>
      </c>
      <c r="BC53" s="6">
        <f>[56]итого!$L$48</f>
        <v>71292.86</v>
      </c>
      <c r="BD53" s="4" t="s">
        <v>535</v>
      </c>
      <c r="BE53" s="4" t="s">
        <v>374</v>
      </c>
      <c r="BF53" s="31">
        <f t="shared" si="0"/>
        <v>685668.46999999986</v>
      </c>
      <c r="BG53" s="2">
        <f>IF(C53=[1]Лист1!$C52,1,0)</f>
        <v>1</v>
      </c>
    </row>
    <row r="54" spans="1:60" x14ac:dyDescent="0.25">
      <c r="A54" s="27">
        <v>52</v>
      </c>
      <c r="B54" s="42" t="s">
        <v>757</v>
      </c>
      <c r="C54" s="43" t="s">
        <v>758</v>
      </c>
      <c r="D54" s="4" t="s">
        <v>238</v>
      </c>
      <c r="E54" s="1">
        <v>43517</v>
      </c>
      <c r="F54" s="4" t="s">
        <v>31</v>
      </c>
      <c r="G54" s="6">
        <f>[57]итого!$L$14</f>
        <v>496736.55000000016</v>
      </c>
      <c r="H54" s="4" t="s">
        <v>315</v>
      </c>
      <c r="I54" s="4" t="s">
        <v>374</v>
      </c>
      <c r="J54" s="6">
        <f>[57]итого!$L$31</f>
        <v>169043.75999999998</v>
      </c>
      <c r="K54" s="4" t="s">
        <v>316</v>
      </c>
      <c r="L54" s="4" t="s">
        <v>766</v>
      </c>
      <c r="M54" s="6">
        <f>[57]итого!$L$42</f>
        <v>34092.959999999999</v>
      </c>
      <c r="N54" s="4" t="s">
        <v>315</v>
      </c>
      <c r="O54" s="4" t="s">
        <v>567</v>
      </c>
      <c r="P54" s="6">
        <f>[57]итого!$L$20</f>
        <v>32265.629999999997</v>
      </c>
      <c r="Q54" s="4" t="s">
        <v>317</v>
      </c>
      <c r="R54" s="4" t="s">
        <v>374</v>
      </c>
      <c r="S54" s="6">
        <f>[57]итого!$L$25</f>
        <v>203413.77</v>
      </c>
      <c r="T54" s="4" t="s">
        <v>315</v>
      </c>
      <c r="U54" s="4" t="s">
        <v>374</v>
      </c>
      <c r="V54" s="6">
        <f>[57]итого!$L$24</f>
        <v>119943.99</v>
      </c>
      <c r="W54" s="4" t="s">
        <v>315</v>
      </c>
      <c r="X54" s="4" t="s">
        <v>765</v>
      </c>
      <c r="Y54" s="6">
        <v>451550.16</v>
      </c>
      <c r="Z54" s="4" t="s">
        <v>315</v>
      </c>
      <c r="AA54" s="4" t="s">
        <v>568</v>
      </c>
      <c r="AB54" s="6">
        <f>[57]итого!$L$45</f>
        <v>2104.29</v>
      </c>
      <c r="AC54" s="4" t="s">
        <v>315</v>
      </c>
      <c r="AD54" s="4" t="s">
        <v>374</v>
      </c>
      <c r="AE54" s="6">
        <v>0</v>
      </c>
      <c r="AF54" s="4" t="s">
        <v>315</v>
      </c>
      <c r="AG54" s="4"/>
      <c r="AH54" s="6">
        <f>[57]итого!$L$27</f>
        <v>0</v>
      </c>
      <c r="AI54" s="4" t="s">
        <v>315</v>
      </c>
      <c r="AJ54" s="4" t="s">
        <v>372</v>
      </c>
      <c r="AK54" s="6">
        <f>[57]итого!$L$46</f>
        <v>78559.74000000002</v>
      </c>
      <c r="AL54" s="4" t="s">
        <v>315</v>
      </c>
      <c r="AM54" s="4" t="s">
        <v>375</v>
      </c>
      <c r="AN54" s="6">
        <f>[57]итого!$L$36</f>
        <v>12625.740000000003</v>
      </c>
      <c r="AO54" s="4" t="s">
        <v>317</v>
      </c>
      <c r="AP54" s="4" t="s">
        <v>373</v>
      </c>
      <c r="AQ54" s="6">
        <f>[57]итого!$L$37</f>
        <v>227963.69999999998</v>
      </c>
      <c r="AR54" s="4" t="s">
        <v>316</v>
      </c>
      <c r="AS54" s="4" t="s">
        <v>765</v>
      </c>
      <c r="AT54" s="6">
        <f>[57]итого!$L$43</f>
        <v>11289.06</v>
      </c>
      <c r="AU54" s="4" t="s">
        <v>318</v>
      </c>
      <c r="AV54" s="4" t="s">
        <v>374</v>
      </c>
      <c r="AW54" s="6">
        <f>[57]итого!$L$44</f>
        <v>3507.1200000000008</v>
      </c>
      <c r="AX54" s="4" t="s">
        <v>315</v>
      </c>
      <c r="AY54" s="4" t="s">
        <v>376</v>
      </c>
      <c r="AZ54" s="6">
        <f>[57]итого!$L$47</f>
        <v>156418.20000000004</v>
      </c>
      <c r="BA54" s="4" t="s">
        <v>319</v>
      </c>
      <c r="BB54" s="4" t="s">
        <v>374</v>
      </c>
      <c r="BC54" s="6">
        <f>[57]итого!$L$48</f>
        <v>231908.08490000002</v>
      </c>
      <c r="BD54" s="4" t="s">
        <v>535</v>
      </c>
      <c r="BE54" s="4" t="s">
        <v>374</v>
      </c>
      <c r="BF54" s="31">
        <f t="shared" si="0"/>
        <v>2231422.7549000001</v>
      </c>
      <c r="BG54" s="2">
        <f>IF(C54=[1]Лист1!$C53,1,0)</f>
        <v>1</v>
      </c>
    </row>
    <row r="55" spans="1:60" x14ac:dyDescent="0.25">
      <c r="A55" s="27">
        <v>53</v>
      </c>
      <c r="B55" s="28" t="s">
        <v>478</v>
      </c>
      <c r="C55" s="28" t="s">
        <v>522</v>
      </c>
      <c r="D55" s="4" t="s">
        <v>238</v>
      </c>
      <c r="E55" s="1">
        <v>43518</v>
      </c>
      <c r="F55" s="4" t="s">
        <v>31</v>
      </c>
      <c r="G55" s="6">
        <f>[58]итого!$L$14</f>
        <v>548554.67999999993</v>
      </c>
      <c r="H55" s="4" t="s">
        <v>315</v>
      </c>
      <c r="I55" s="4" t="s">
        <v>374</v>
      </c>
      <c r="J55" s="6">
        <f>[58]итого!$L$31</f>
        <v>156204.84</v>
      </c>
      <c r="K55" s="4" t="s">
        <v>316</v>
      </c>
      <c r="L55" s="4" t="s">
        <v>766</v>
      </c>
      <c r="M55" s="6">
        <f>[58]итого!$L$42</f>
        <v>34686.659999999996</v>
      </c>
      <c r="N55" s="4" t="s">
        <v>315</v>
      </c>
      <c r="O55" s="4" t="s">
        <v>567</v>
      </c>
      <c r="P55" s="6">
        <f>[58]итого!$L$20</f>
        <v>19295.88</v>
      </c>
      <c r="Q55" s="4" t="s">
        <v>317</v>
      </c>
      <c r="R55" s="4" t="s">
        <v>374</v>
      </c>
      <c r="S55" s="6">
        <f>[58]итого!$L$25</f>
        <v>266467.08</v>
      </c>
      <c r="T55" s="4" t="s">
        <v>315</v>
      </c>
      <c r="U55" s="4" t="s">
        <v>374</v>
      </c>
      <c r="V55" s="6">
        <f>[58]итого!$L$24</f>
        <v>150691.68</v>
      </c>
      <c r="W55" s="4" t="s">
        <v>315</v>
      </c>
      <c r="X55" s="4" t="s">
        <v>765</v>
      </c>
      <c r="Y55" s="6">
        <v>447480.96</v>
      </c>
      <c r="Z55" s="4" t="s">
        <v>315</v>
      </c>
      <c r="AA55" s="4" t="s">
        <v>568</v>
      </c>
      <c r="AB55" s="6">
        <f>[58]итого!$L$45</f>
        <v>918.83999999999969</v>
      </c>
      <c r="AC55" s="4" t="s">
        <v>315</v>
      </c>
      <c r="AD55" s="4" t="s">
        <v>374</v>
      </c>
      <c r="AE55" s="6">
        <v>0</v>
      </c>
      <c r="AF55" s="4" t="s">
        <v>315</v>
      </c>
      <c r="AG55" s="4"/>
      <c r="AH55" s="6">
        <f>[58]итого!$L$27</f>
        <v>86372.04</v>
      </c>
      <c r="AI55" s="4" t="s">
        <v>315</v>
      </c>
      <c r="AJ55" s="4" t="s">
        <v>372</v>
      </c>
      <c r="AK55" s="6">
        <f>[58]итого!$L$46</f>
        <v>98317.200000000026</v>
      </c>
      <c r="AL55" s="4" t="s">
        <v>315</v>
      </c>
      <c r="AM55" s="4" t="s">
        <v>375</v>
      </c>
      <c r="AN55" s="6">
        <f>[58]итого!$L$36</f>
        <v>14701.679999999998</v>
      </c>
      <c r="AO55" s="4" t="s">
        <v>317</v>
      </c>
      <c r="AP55" s="4" t="s">
        <v>373</v>
      </c>
      <c r="AQ55" s="6">
        <f>[58]итого!$L$37</f>
        <v>275655.47999999992</v>
      </c>
      <c r="AR55" s="4" t="s">
        <v>316</v>
      </c>
      <c r="AS55" s="4" t="s">
        <v>765</v>
      </c>
      <c r="AT55" s="6">
        <f>[58]итого!$L$43</f>
        <v>11485.650000000001</v>
      </c>
      <c r="AU55" s="4" t="s">
        <v>318</v>
      </c>
      <c r="AV55" s="4" t="s">
        <v>374</v>
      </c>
      <c r="AW55" s="6">
        <f>[58]итого!$L$44</f>
        <v>918.83999999999969</v>
      </c>
      <c r="AX55" s="4" t="s">
        <v>315</v>
      </c>
      <c r="AY55" s="4" t="s">
        <v>376</v>
      </c>
      <c r="AZ55" s="6">
        <f>[58]итого!$L$47</f>
        <v>389593.19999999995</v>
      </c>
      <c r="BA55" s="4" t="s">
        <v>319</v>
      </c>
      <c r="BB55" s="4" t="s">
        <v>374</v>
      </c>
      <c r="BC55" s="6">
        <f>[58]итого!$L$48</f>
        <v>231244.49</v>
      </c>
      <c r="BD55" s="4" t="s">
        <v>535</v>
      </c>
      <c r="BE55" s="4" t="s">
        <v>374</v>
      </c>
      <c r="BF55" s="31">
        <f t="shared" si="0"/>
        <v>2732589.1999999993</v>
      </c>
      <c r="BG55" s="2">
        <f>IF(C55=[1]Лист1!$C54,1,0)</f>
        <v>1</v>
      </c>
    </row>
    <row r="56" spans="1:60" x14ac:dyDescent="0.25">
      <c r="A56" s="27">
        <v>54</v>
      </c>
      <c r="B56" s="28" t="s">
        <v>480</v>
      </c>
      <c r="C56" s="28" t="s">
        <v>523</v>
      </c>
      <c r="D56" s="4" t="s">
        <v>238</v>
      </c>
      <c r="E56" s="1">
        <v>43519</v>
      </c>
      <c r="F56" s="4" t="s">
        <v>31</v>
      </c>
      <c r="G56" s="6">
        <f>[59]итого!$L$14</f>
        <v>1068064.2</v>
      </c>
      <c r="H56" s="4" t="s">
        <v>315</v>
      </c>
      <c r="I56" s="4" t="s">
        <v>374</v>
      </c>
      <c r="J56" s="6">
        <f>[59]итого!$L$31</f>
        <v>386564.88000000006</v>
      </c>
      <c r="K56" s="4" t="s">
        <v>316</v>
      </c>
      <c r="L56" s="4" t="s">
        <v>766</v>
      </c>
      <c r="M56" s="6">
        <f>[59]итого!$L$42</f>
        <v>60551.16</v>
      </c>
      <c r="N56" s="4" t="s">
        <v>315</v>
      </c>
      <c r="O56" s="4" t="s">
        <v>567</v>
      </c>
      <c r="P56" s="6">
        <f>[59]итого!$L$20</f>
        <v>73784.28</v>
      </c>
      <c r="Q56" s="4" t="s">
        <v>317</v>
      </c>
      <c r="R56" s="4" t="s">
        <v>374</v>
      </c>
      <c r="S56" s="6">
        <f>[59]итого!$L$25+91428.24</f>
        <v>575576.28</v>
      </c>
      <c r="T56" s="4" t="s">
        <v>315</v>
      </c>
      <c r="U56" s="4" t="s">
        <v>374</v>
      </c>
      <c r="V56" s="6">
        <f>[59]итого!$L$24</f>
        <v>274284.72000000003</v>
      </c>
      <c r="W56" s="4" t="s">
        <v>315</v>
      </c>
      <c r="X56" s="4" t="s">
        <v>765</v>
      </c>
      <c r="Y56" s="6">
        <v>781149.96</v>
      </c>
      <c r="Z56" s="4" t="s">
        <v>315</v>
      </c>
      <c r="AA56" s="4" t="s">
        <v>568</v>
      </c>
      <c r="AB56" s="6">
        <f>[59]итого!$L$45</f>
        <v>5008.4399999999996</v>
      </c>
      <c r="AC56" s="4" t="s">
        <v>315</v>
      </c>
      <c r="AD56" s="4" t="s">
        <v>374</v>
      </c>
      <c r="AE56" s="6">
        <v>0</v>
      </c>
      <c r="AF56" s="4" t="s">
        <v>315</v>
      </c>
      <c r="AG56" s="4"/>
      <c r="AH56" s="6">
        <f>[59]итого!$L$27</f>
        <v>150776.4</v>
      </c>
      <c r="AI56" s="4" t="s">
        <v>315</v>
      </c>
      <c r="AJ56" s="4" t="s">
        <v>372</v>
      </c>
      <c r="AK56" s="6">
        <f>[59]итого!$L$46</f>
        <v>186981.24000000002</v>
      </c>
      <c r="AL56" s="4" t="s">
        <v>315</v>
      </c>
      <c r="AM56" s="4" t="s">
        <v>375</v>
      </c>
      <c r="AN56" s="6">
        <f>[59]итого!$L$36</f>
        <v>30050.64000000001</v>
      </c>
      <c r="AO56" s="4" t="s">
        <v>317</v>
      </c>
      <c r="AP56" s="4" t="s">
        <v>373</v>
      </c>
      <c r="AQ56" s="6">
        <f>[59]итого!$L$37</f>
        <v>536163.47999999986</v>
      </c>
      <c r="AR56" s="4" t="s">
        <v>316</v>
      </c>
      <c r="AS56" s="4" t="s">
        <v>765</v>
      </c>
      <c r="AT56" s="6">
        <f>[59]итого!$L$43</f>
        <v>20050.050000000003</v>
      </c>
      <c r="AU56" s="4" t="s">
        <v>318</v>
      </c>
      <c r="AV56" s="4" t="s">
        <v>374</v>
      </c>
      <c r="AW56" s="6">
        <f>[59]итого!$L$44</f>
        <v>8347.44</v>
      </c>
      <c r="AX56" s="4" t="s">
        <v>315</v>
      </c>
      <c r="AY56" s="4" t="s">
        <v>376</v>
      </c>
      <c r="AZ56" s="6">
        <f>[59]итого!$L$47</f>
        <v>372293.16</v>
      </c>
      <c r="BA56" s="4" t="s">
        <v>319</v>
      </c>
      <c r="BB56" s="4" t="s">
        <v>374</v>
      </c>
      <c r="BC56" s="6">
        <f>[59]итого!$L$48</f>
        <v>291799.72000000009</v>
      </c>
      <c r="BD56" s="4" t="s">
        <v>535</v>
      </c>
      <c r="BE56" s="4" t="s">
        <v>374</v>
      </c>
      <c r="BF56" s="31">
        <f t="shared" si="0"/>
        <v>4821446.05</v>
      </c>
      <c r="BG56" s="2">
        <f>IF(C56=[1]Лист1!$C55,1,0)</f>
        <v>1</v>
      </c>
    </row>
    <row r="57" spans="1:60" x14ac:dyDescent="0.25">
      <c r="A57" s="27">
        <v>55</v>
      </c>
      <c r="B57" s="28" t="s">
        <v>392</v>
      </c>
      <c r="C57" s="28" t="s">
        <v>524</v>
      </c>
      <c r="D57" s="4" t="s">
        <v>238</v>
      </c>
      <c r="E57" s="1">
        <v>43520</v>
      </c>
      <c r="F57" s="4" t="s">
        <v>31</v>
      </c>
      <c r="G57" s="6">
        <f>[60]итого!$L$14</f>
        <v>510788.64000000013</v>
      </c>
      <c r="H57" s="4" t="s">
        <v>315</v>
      </c>
      <c r="I57" s="4" t="s">
        <v>374</v>
      </c>
      <c r="J57" s="6">
        <f>[60]итого!$L$31</f>
        <v>187366.91999999998</v>
      </c>
      <c r="K57" s="4" t="s">
        <v>316</v>
      </c>
      <c r="L57" s="4" t="s">
        <v>766</v>
      </c>
      <c r="M57" s="6">
        <f>[60]итого!$L$42</f>
        <v>29348.97</v>
      </c>
      <c r="N57" s="4" t="s">
        <v>315</v>
      </c>
      <c r="O57" s="4" t="s">
        <v>567</v>
      </c>
      <c r="P57" s="6">
        <f>[60]итого!$L$20</f>
        <v>35763.000000000007</v>
      </c>
      <c r="Q57" s="4" t="s">
        <v>317</v>
      </c>
      <c r="R57" s="4" t="s">
        <v>374</v>
      </c>
      <c r="S57" s="6">
        <f>[60]итого!$L$25</f>
        <v>225462.23999999996</v>
      </c>
      <c r="T57" s="4" t="s">
        <v>315</v>
      </c>
      <c r="U57" s="4" t="s">
        <v>374</v>
      </c>
      <c r="V57" s="6">
        <f>[60]итого!$L$24</f>
        <v>132945</v>
      </c>
      <c r="W57" s="4" t="s">
        <v>315</v>
      </c>
      <c r="X57" s="4" t="s">
        <v>765</v>
      </c>
      <c r="Y57" s="6">
        <v>378621.12</v>
      </c>
      <c r="Z57" s="4" t="s">
        <v>315</v>
      </c>
      <c r="AA57" s="4" t="s">
        <v>568</v>
      </c>
      <c r="AB57" s="6">
        <f>[60]итого!$L$45</f>
        <v>2332.3200000000006</v>
      </c>
      <c r="AC57" s="4" t="s">
        <v>315</v>
      </c>
      <c r="AD57" s="4" t="s">
        <v>374</v>
      </c>
      <c r="AE57" s="6">
        <v>0</v>
      </c>
      <c r="AF57" s="4" t="s">
        <v>315</v>
      </c>
      <c r="AG57" s="4"/>
      <c r="AH57" s="6">
        <f>[60]итого!$L$27</f>
        <v>73080.84</v>
      </c>
      <c r="AI57" s="4" t="s">
        <v>315</v>
      </c>
      <c r="AJ57" s="4" t="s">
        <v>372</v>
      </c>
      <c r="AK57" s="6">
        <f>[60]итого!$L$46</f>
        <v>87075.12</v>
      </c>
      <c r="AL57" s="4" t="s">
        <v>315</v>
      </c>
      <c r="AM57" s="4" t="s">
        <v>375</v>
      </c>
      <c r="AN57" s="6">
        <f>[60]итого!$L$36</f>
        <v>13994.160000000002</v>
      </c>
      <c r="AO57" s="4" t="s">
        <v>317</v>
      </c>
      <c r="AP57" s="4" t="s">
        <v>373</v>
      </c>
      <c r="AQ57" s="6">
        <f>[60]итого!$L$37</f>
        <v>252673.08</v>
      </c>
      <c r="AR57" s="4" t="s">
        <v>316</v>
      </c>
      <c r="AS57" s="4" t="s">
        <v>765</v>
      </c>
      <c r="AT57" s="6">
        <f>[60]итого!$L$43</f>
        <v>9718.2000000000007</v>
      </c>
      <c r="AU57" s="4" t="s">
        <v>318</v>
      </c>
      <c r="AV57" s="4" t="s">
        <v>374</v>
      </c>
      <c r="AW57" s="6">
        <f>[60]итого!$L$44</f>
        <v>3887.28</v>
      </c>
      <c r="AX57" s="4" t="s">
        <v>315</v>
      </c>
      <c r="AY57" s="4" t="s">
        <v>376</v>
      </c>
      <c r="AZ57" s="6">
        <f>[60]итого!$L$47</f>
        <v>173372.63999999998</v>
      </c>
      <c r="BA57" s="4" t="s">
        <v>319</v>
      </c>
      <c r="BB57" s="4" t="s">
        <v>374</v>
      </c>
      <c r="BC57" s="6">
        <f>[60]итого!$L$48</f>
        <v>228319.33000000005</v>
      </c>
      <c r="BD57" s="4" t="s">
        <v>535</v>
      </c>
      <c r="BE57" s="4" t="s">
        <v>374</v>
      </c>
      <c r="BF57" s="31">
        <f t="shared" si="0"/>
        <v>2344748.8600000003</v>
      </c>
      <c r="BG57" s="2">
        <f>IF(C57=[1]Лист1!$C56,1,0)</f>
        <v>1</v>
      </c>
    </row>
    <row r="58" spans="1:60" x14ac:dyDescent="0.25">
      <c r="A58" s="27">
        <v>56</v>
      </c>
      <c r="B58" s="28" t="s">
        <v>393</v>
      </c>
      <c r="C58" s="28" t="s">
        <v>525</v>
      </c>
      <c r="D58" s="4" t="s">
        <v>238</v>
      </c>
      <c r="E58" s="1">
        <v>43521</v>
      </c>
      <c r="F58" s="4" t="s">
        <v>31</v>
      </c>
      <c r="G58" s="6">
        <f>[61]итого!$L$14</f>
        <v>509621.76000000007</v>
      </c>
      <c r="H58" s="4" t="s">
        <v>315</v>
      </c>
      <c r="I58" s="4" t="s">
        <v>374</v>
      </c>
      <c r="J58" s="6">
        <f>[61]итого!$L$31</f>
        <v>186938.88000000006</v>
      </c>
      <c r="K58" s="4" t="s">
        <v>316</v>
      </c>
      <c r="L58" s="4" t="s">
        <v>766</v>
      </c>
      <c r="M58" s="6">
        <f>[61]итого!$L$42</f>
        <v>29281.920000000002</v>
      </c>
      <c r="N58" s="4" t="s">
        <v>315</v>
      </c>
      <c r="O58" s="4" t="s">
        <v>567</v>
      </c>
      <c r="P58" s="6">
        <f>[61]итого!$L$20</f>
        <v>35681.399999999994</v>
      </c>
      <c r="Q58" s="4" t="s">
        <v>317</v>
      </c>
      <c r="R58" s="4" t="s">
        <v>374</v>
      </c>
      <c r="S58" s="6">
        <f>[61]итого!$L$25</f>
        <v>224947.20000000004</v>
      </c>
      <c r="T58" s="4" t="s">
        <v>315</v>
      </c>
      <c r="U58" s="4" t="s">
        <v>374</v>
      </c>
      <c r="V58" s="6">
        <f>[61]итого!$L$24</f>
        <v>132641.28</v>
      </c>
      <c r="W58" s="4" t="s">
        <v>315</v>
      </c>
      <c r="X58" s="4" t="s">
        <v>765</v>
      </c>
      <c r="Y58" s="6">
        <v>377756.28</v>
      </c>
      <c r="Z58" s="4" t="s">
        <v>315</v>
      </c>
      <c r="AA58" s="4" t="s">
        <v>568</v>
      </c>
      <c r="AB58" s="6">
        <f>[61]итого!$L$45</f>
        <v>2327.0400000000004</v>
      </c>
      <c r="AC58" s="4" t="s">
        <v>315</v>
      </c>
      <c r="AD58" s="4" t="s">
        <v>374</v>
      </c>
      <c r="AE58" s="6">
        <v>0</v>
      </c>
      <c r="AF58" s="4" t="s">
        <v>315</v>
      </c>
      <c r="AG58" s="4"/>
      <c r="AH58" s="6">
        <f>[61]итого!$L$27</f>
        <v>72913.920000000027</v>
      </c>
      <c r="AI58" s="4" t="s">
        <v>315</v>
      </c>
      <c r="AJ58" s="4" t="s">
        <v>372</v>
      </c>
      <c r="AK58" s="6">
        <f>[61]итого!$L$46</f>
        <v>86876.160000000018</v>
      </c>
      <c r="AL58" s="4" t="s">
        <v>315</v>
      </c>
      <c r="AM58" s="4" t="s">
        <v>375</v>
      </c>
      <c r="AN58" s="6">
        <f>[61]итого!$L$36</f>
        <v>13962.239999999998</v>
      </c>
      <c r="AO58" s="4" t="s">
        <v>317</v>
      </c>
      <c r="AP58" s="4" t="s">
        <v>373</v>
      </c>
      <c r="AQ58" s="6">
        <f>[61]итого!$L$37</f>
        <v>252095.99999999991</v>
      </c>
      <c r="AR58" s="4" t="s">
        <v>316</v>
      </c>
      <c r="AS58" s="4" t="s">
        <v>765</v>
      </c>
      <c r="AT58" s="6">
        <f>[61]итого!$L$43</f>
        <v>9696.0000000000018</v>
      </c>
      <c r="AU58" s="4" t="s">
        <v>318</v>
      </c>
      <c r="AV58" s="4" t="s">
        <v>374</v>
      </c>
      <c r="AW58" s="6">
        <f>[61]итого!$L$44</f>
        <v>3878.52</v>
      </c>
      <c r="AX58" s="4" t="s">
        <v>315</v>
      </c>
      <c r="AY58" s="4" t="s">
        <v>376</v>
      </c>
      <c r="AZ58" s="6">
        <f>[61]итого!$L$47</f>
        <v>172976.64000000007</v>
      </c>
      <c r="BA58" s="4" t="s">
        <v>319</v>
      </c>
      <c r="BB58" s="4" t="s">
        <v>374</v>
      </c>
      <c r="BC58" s="6">
        <f>[61]итого!$L$48</f>
        <v>236960.14599999995</v>
      </c>
      <c r="BD58" s="4" t="s">
        <v>535</v>
      </c>
      <c r="BE58" s="4" t="s">
        <v>374</v>
      </c>
      <c r="BF58" s="31">
        <f t="shared" si="0"/>
        <v>2348555.3859999999</v>
      </c>
      <c r="BG58" s="2">
        <f>IF(C58=[1]Лист1!$C57,1,0)</f>
        <v>1</v>
      </c>
    </row>
    <row r="59" spans="1:60" x14ac:dyDescent="0.25">
      <c r="A59" s="27">
        <v>57</v>
      </c>
      <c r="B59" s="28" t="s">
        <v>394</v>
      </c>
      <c r="C59" s="28" t="s">
        <v>526</v>
      </c>
      <c r="D59" s="4" t="s">
        <v>238</v>
      </c>
      <c r="E59" s="1">
        <v>43522</v>
      </c>
      <c r="F59" s="4" t="s">
        <v>31</v>
      </c>
      <c r="G59" s="6">
        <f>[62]итого!$L$14</f>
        <v>484479.71999999986</v>
      </c>
      <c r="H59" s="4" t="s">
        <v>315</v>
      </c>
      <c r="I59" s="4" t="s">
        <v>374</v>
      </c>
      <c r="J59" s="6">
        <f>[62]итого!$L$31</f>
        <v>177716.28</v>
      </c>
      <c r="K59" s="4" t="s">
        <v>316</v>
      </c>
      <c r="L59" s="4" t="s">
        <v>766</v>
      </c>
      <c r="M59" s="6">
        <f>[62]итого!$L$42</f>
        <v>27837.300000000003</v>
      </c>
      <c r="N59" s="4" t="s">
        <v>315</v>
      </c>
      <c r="O59" s="4" t="s">
        <v>567</v>
      </c>
      <c r="P59" s="6">
        <f>[62]итого!$L$20</f>
        <v>33920.999999999993</v>
      </c>
      <c r="Q59" s="4" t="s">
        <v>317</v>
      </c>
      <c r="R59" s="4" t="s">
        <v>374</v>
      </c>
      <c r="S59" s="6">
        <f>[62]итого!$L$25</f>
        <v>213849.48000000007</v>
      </c>
      <c r="T59" s="4" t="s">
        <v>315</v>
      </c>
      <c r="U59" s="4" t="s">
        <v>374</v>
      </c>
      <c r="V59" s="6">
        <f>[62]итого!$L$24</f>
        <v>126097.43999999999</v>
      </c>
      <c r="W59" s="4" t="s">
        <v>315</v>
      </c>
      <c r="X59" s="4" t="s">
        <v>765</v>
      </c>
      <c r="Y59" s="6">
        <v>359119.68</v>
      </c>
      <c r="Z59" s="4" t="s">
        <v>315</v>
      </c>
      <c r="AA59" s="4" t="s">
        <v>568</v>
      </c>
      <c r="AB59" s="6">
        <f>[62]итого!$L$45</f>
        <v>2212.1999999999994</v>
      </c>
      <c r="AC59" s="4" t="s">
        <v>315</v>
      </c>
      <c r="AD59" s="4" t="s">
        <v>374</v>
      </c>
      <c r="AE59" s="6">
        <v>0</v>
      </c>
      <c r="AF59" s="4" t="s">
        <v>315</v>
      </c>
      <c r="AG59" s="4"/>
      <c r="AH59" s="6">
        <f>[62]итого!$L$27</f>
        <v>69316.680000000008</v>
      </c>
      <c r="AI59" s="4" t="s">
        <v>315</v>
      </c>
      <c r="AJ59" s="4" t="s">
        <v>372</v>
      </c>
      <c r="AK59" s="6">
        <f>[62]итого!$L$46</f>
        <v>82590.12</v>
      </c>
      <c r="AL59" s="4" t="s">
        <v>315</v>
      </c>
      <c r="AM59" s="4" t="s">
        <v>375</v>
      </c>
      <c r="AN59" s="6">
        <f>[62]итого!$L$36</f>
        <v>13273.439999999995</v>
      </c>
      <c r="AO59" s="4" t="s">
        <v>317</v>
      </c>
      <c r="AP59" s="4" t="s">
        <v>373</v>
      </c>
      <c r="AQ59" s="6">
        <f>[62]итого!$L$37</f>
        <v>239658.84000000005</v>
      </c>
      <c r="AR59" s="4" t="s">
        <v>316</v>
      </c>
      <c r="AS59" s="4" t="s">
        <v>765</v>
      </c>
      <c r="AT59" s="6">
        <f>[62]итого!$L$43</f>
        <v>9217.6500000000015</v>
      </c>
      <c r="AU59" s="4" t="s">
        <v>318</v>
      </c>
      <c r="AV59" s="4" t="s">
        <v>374</v>
      </c>
      <c r="AW59" s="6">
        <f>[62]итого!$L$44</f>
        <v>3687.1200000000008</v>
      </c>
      <c r="AX59" s="4" t="s">
        <v>315</v>
      </c>
      <c r="AY59" s="4" t="s">
        <v>376</v>
      </c>
      <c r="AZ59" s="6">
        <f>[62]итого!$L$47</f>
        <v>164442.84000000005</v>
      </c>
      <c r="BA59" s="4" t="s">
        <v>319</v>
      </c>
      <c r="BB59" s="4" t="s">
        <v>374</v>
      </c>
      <c r="BC59" s="6">
        <f>[62]итого!$L$48</f>
        <v>240707.49000000005</v>
      </c>
      <c r="BD59" s="4" t="s">
        <v>535</v>
      </c>
      <c r="BE59" s="4" t="s">
        <v>374</v>
      </c>
      <c r="BF59" s="31">
        <f t="shared" si="0"/>
        <v>2248127.2800000003</v>
      </c>
      <c r="BG59" s="2">
        <f>IF(C59=[1]Лист1!$C58,1,0)</f>
        <v>1</v>
      </c>
    </row>
    <row r="60" spans="1:60" x14ac:dyDescent="0.25">
      <c r="A60" s="27">
        <v>58</v>
      </c>
      <c r="B60" s="28" t="s">
        <v>395</v>
      </c>
      <c r="C60" s="28" t="s">
        <v>527</v>
      </c>
      <c r="D60" s="4" t="s">
        <v>238</v>
      </c>
      <c r="E60" s="1">
        <v>43523</v>
      </c>
      <c r="F60" s="4" t="s">
        <v>31</v>
      </c>
      <c r="G60" s="6">
        <f>[63]итого!$L$14</f>
        <v>253163.15999999992</v>
      </c>
      <c r="H60" s="4" t="s">
        <v>315</v>
      </c>
      <c r="I60" s="4" t="s">
        <v>374</v>
      </c>
      <c r="J60" s="6">
        <f>[63]итого!$L$31</f>
        <v>92865</v>
      </c>
      <c r="K60" s="4" t="s">
        <v>316</v>
      </c>
      <c r="L60" s="4" t="s">
        <v>766</v>
      </c>
      <c r="M60" s="6">
        <f>[63]итого!$L$42</f>
        <v>14546.28</v>
      </c>
      <c r="N60" s="4" t="s">
        <v>315</v>
      </c>
      <c r="O60" s="4" t="s">
        <v>567</v>
      </c>
      <c r="P60" s="6">
        <f>[63]итого!$L$20</f>
        <v>17725.319999999996</v>
      </c>
      <c r="Q60" s="4" t="s">
        <v>317</v>
      </c>
      <c r="R60" s="4" t="s">
        <v>374</v>
      </c>
      <c r="S60" s="6">
        <f>[63]итого!$L$25</f>
        <v>111746.28000000001</v>
      </c>
      <c r="T60" s="4" t="s">
        <v>315</v>
      </c>
      <c r="U60" s="4" t="s">
        <v>374</v>
      </c>
      <c r="V60" s="6">
        <f>[63]итого!$L$24</f>
        <v>65891.75999999998</v>
      </c>
      <c r="W60" s="4" t="s">
        <v>315</v>
      </c>
      <c r="X60" s="4" t="s">
        <v>765</v>
      </c>
      <c r="Y60" s="6">
        <v>187656.72</v>
      </c>
      <c r="Z60" s="4" t="s">
        <v>315</v>
      </c>
      <c r="AA60" s="4" t="s">
        <v>568</v>
      </c>
      <c r="AB60" s="6">
        <f>[63]итого!$L$45</f>
        <v>1155.96</v>
      </c>
      <c r="AC60" s="4" t="s">
        <v>315</v>
      </c>
      <c r="AD60" s="4" t="s">
        <v>374</v>
      </c>
      <c r="AE60" s="6">
        <v>0</v>
      </c>
      <c r="AF60" s="4" t="s">
        <v>315</v>
      </c>
      <c r="AG60" s="4"/>
      <c r="AH60" s="6">
        <f>[63]итого!$L$27</f>
        <v>36221.159999999996</v>
      </c>
      <c r="AI60" s="4" t="s">
        <v>315</v>
      </c>
      <c r="AJ60" s="4" t="s">
        <v>372</v>
      </c>
      <c r="AK60" s="6">
        <f>[63]итого!$L$46</f>
        <v>43157.159999999996</v>
      </c>
      <c r="AL60" s="4" t="s">
        <v>315</v>
      </c>
      <c r="AM60" s="4" t="s">
        <v>375</v>
      </c>
      <c r="AN60" s="6">
        <f>[63]итого!$L$36</f>
        <v>6936</v>
      </c>
      <c r="AO60" s="4" t="s">
        <v>317</v>
      </c>
      <c r="AP60" s="4" t="s">
        <v>373</v>
      </c>
      <c r="AQ60" s="6">
        <f>[63]итого!$L$37</f>
        <v>125232.84000000001</v>
      </c>
      <c r="AR60" s="4" t="s">
        <v>316</v>
      </c>
      <c r="AS60" s="4" t="s">
        <v>765</v>
      </c>
      <c r="AT60" s="6">
        <f>[63]итого!$L$43</f>
        <v>4816.6499999999996</v>
      </c>
      <c r="AU60" s="4" t="s">
        <v>318</v>
      </c>
      <c r="AV60" s="4" t="s">
        <v>374</v>
      </c>
      <c r="AW60" s="6">
        <f>[63]итого!$L$44</f>
        <v>1926.7199999999996</v>
      </c>
      <c r="AX60" s="4" t="s">
        <v>315</v>
      </c>
      <c r="AY60" s="4" t="s">
        <v>376</v>
      </c>
      <c r="AZ60" s="6">
        <f>[63]итого!$L$47</f>
        <v>85929</v>
      </c>
      <c r="BA60" s="4" t="s">
        <v>319</v>
      </c>
      <c r="BB60" s="4" t="s">
        <v>374</v>
      </c>
      <c r="BC60" s="6">
        <f>[63]итого!$L$48</f>
        <v>107606.29000000001</v>
      </c>
      <c r="BD60" s="4" t="s">
        <v>535</v>
      </c>
      <c r="BE60" s="4" t="s">
        <v>374</v>
      </c>
      <c r="BF60" s="31">
        <f t="shared" si="0"/>
        <v>1156576.2999999998</v>
      </c>
      <c r="BG60" s="2">
        <f>IF(C60=[1]Лист1!$C59,1,0)</f>
        <v>1</v>
      </c>
    </row>
    <row r="61" spans="1:60" x14ac:dyDescent="0.25">
      <c r="A61" s="27">
        <v>59</v>
      </c>
      <c r="B61" s="28" t="s">
        <v>712</v>
      </c>
      <c r="C61" s="28" t="s">
        <v>713</v>
      </c>
      <c r="D61" s="4" t="s">
        <v>238</v>
      </c>
      <c r="E61" s="1">
        <v>43524</v>
      </c>
      <c r="F61" s="4" t="s">
        <v>31</v>
      </c>
      <c r="G61" s="6">
        <f>[64]итого!$L$14</f>
        <v>202745.08999999997</v>
      </c>
      <c r="H61" s="4" t="s">
        <v>315</v>
      </c>
      <c r="I61" s="4" t="s">
        <v>747</v>
      </c>
      <c r="J61" s="6">
        <f>[64]итого!$L$31</f>
        <v>73725.540000000008</v>
      </c>
      <c r="K61" s="4" t="s">
        <v>316</v>
      </c>
      <c r="L61" s="4" t="s">
        <v>766</v>
      </c>
      <c r="M61" s="6">
        <f>[64]итого!$L$42</f>
        <v>15373.23</v>
      </c>
      <c r="N61" s="4" t="s">
        <v>315</v>
      </c>
      <c r="O61" s="4" t="s">
        <v>567</v>
      </c>
      <c r="P61" s="6">
        <f>[64]итого!$L$20</f>
        <v>19269.200000000004</v>
      </c>
      <c r="Q61" s="4" t="s">
        <v>317</v>
      </c>
      <c r="R61" s="4" t="s">
        <v>747</v>
      </c>
      <c r="S61" s="6">
        <f>[64]итого!$L$25</f>
        <v>121479.61000000002</v>
      </c>
      <c r="T61" s="4" t="s">
        <v>315</v>
      </c>
      <c r="U61" s="4" t="s">
        <v>747</v>
      </c>
      <c r="V61" s="6"/>
      <c r="W61" s="4" t="s">
        <v>315</v>
      </c>
      <c r="X61" s="4"/>
      <c r="Y61" s="6"/>
      <c r="Z61" s="4" t="s">
        <v>315</v>
      </c>
      <c r="AA61" s="4"/>
      <c r="AB61" s="6">
        <f>[64]итого!$L$45</f>
        <v>1256.7599999999998</v>
      </c>
      <c r="AC61" s="4" t="s">
        <v>315</v>
      </c>
      <c r="AD61" s="4" t="s">
        <v>747</v>
      </c>
      <c r="AE61" s="6">
        <v>0</v>
      </c>
      <c r="AF61" s="4" t="s">
        <v>315</v>
      </c>
      <c r="AG61" s="4"/>
      <c r="AH61" s="6">
        <f>[64]итого!$L$27</f>
        <v>39376.17</v>
      </c>
      <c r="AI61" s="4" t="s">
        <v>315</v>
      </c>
      <c r="AJ61" s="4" t="s">
        <v>372</v>
      </c>
      <c r="AK61" s="6">
        <f>[64]итого!$L$46</f>
        <v>46916.229999999996</v>
      </c>
      <c r="AL61" s="4" t="s">
        <v>315</v>
      </c>
      <c r="AM61" s="4" t="s">
        <v>748</v>
      </c>
      <c r="AN61" s="6">
        <f>[64]итого!$L$36</f>
        <v>7540.1800000000012</v>
      </c>
      <c r="AO61" s="4" t="s">
        <v>317</v>
      </c>
      <c r="AP61" s="4" t="s">
        <v>373</v>
      </c>
      <c r="AQ61" s="6">
        <f>[64]итого!$L$37</f>
        <v>136141.04999999996</v>
      </c>
      <c r="AR61" s="4" t="s">
        <v>316</v>
      </c>
      <c r="AS61" s="4" t="s">
        <v>765</v>
      </c>
      <c r="AT61" s="6">
        <f>[64]итого!$L$43</f>
        <v>5090.49</v>
      </c>
      <c r="AU61" s="4" t="s">
        <v>318</v>
      </c>
      <c r="AV61" s="4" t="s">
        <v>747</v>
      </c>
      <c r="AW61" s="6">
        <f>[64]итого!$L$44</f>
        <v>2094.4800000000005</v>
      </c>
      <c r="AX61" s="4" t="s">
        <v>315</v>
      </c>
      <c r="AY61" s="4" t="s">
        <v>749</v>
      </c>
      <c r="AZ61" s="6">
        <f>[64]итого!$L$47</f>
        <v>93413.659999999989</v>
      </c>
      <c r="BA61" s="4" t="s">
        <v>319</v>
      </c>
      <c r="BB61" s="4" t="s">
        <v>747</v>
      </c>
      <c r="BC61" s="6">
        <f>[64]итого!$L$48</f>
        <v>27593.78</v>
      </c>
      <c r="BD61" s="4" t="s">
        <v>535</v>
      </c>
      <c r="BE61" s="4" t="s">
        <v>747</v>
      </c>
      <c r="BF61" s="31">
        <f t="shared" si="0"/>
        <v>792015.47</v>
      </c>
      <c r="BG61" s="2">
        <f>IF(C61=[1]Лист1!$C60,1,0)</f>
        <v>1</v>
      </c>
      <c r="BH61" s="11"/>
    </row>
    <row r="62" spans="1:60" x14ac:dyDescent="0.25">
      <c r="A62" s="27">
        <v>60</v>
      </c>
      <c r="B62" s="28" t="s">
        <v>717</v>
      </c>
      <c r="C62" s="28" t="s">
        <v>718</v>
      </c>
      <c r="D62" s="4" t="s">
        <v>238</v>
      </c>
      <c r="E62" s="1">
        <v>43525</v>
      </c>
      <c r="F62" s="4" t="s">
        <v>31</v>
      </c>
      <c r="G62" s="6">
        <f>[65]итого!$L$14</f>
        <v>281101.43999999994</v>
      </c>
      <c r="H62" s="4" t="s">
        <v>315</v>
      </c>
      <c r="I62" s="4" t="s">
        <v>747</v>
      </c>
      <c r="J62" s="6">
        <f>[65]итого!$L$31</f>
        <v>102218.63999999998</v>
      </c>
      <c r="K62" s="4" t="s">
        <v>316</v>
      </c>
      <c r="L62" s="4" t="s">
        <v>569</v>
      </c>
      <c r="M62" s="6">
        <f>[65]итого!$L$42</f>
        <v>21924.75</v>
      </c>
      <c r="N62" s="4" t="s">
        <v>315</v>
      </c>
      <c r="O62" s="4" t="s">
        <v>567</v>
      </c>
      <c r="P62" s="6">
        <f>[65]итого!$L$20</f>
        <v>26716.320000000003</v>
      </c>
      <c r="Q62" s="4" t="s">
        <v>317</v>
      </c>
      <c r="R62" s="4" t="s">
        <v>747</v>
      </c>
      <c r="S62" s="6">
        <f>[65]итого!$L$25</f>
        <v>168428.51999999993</v>
      </c>
      <c r="T62" s="4" t="s">
        <v>315</v>
      </c>
      <c r="U62" s="4" t="s">
        <v>747</v>
      </c>
      <c r="V62" s="6"/>
      <c r="W62" s="4" t="s">
        <v>315</v>
      </c>
      <c r="X62" s="4"/>
      <c r="Y62" s="6"/>
      <c r="Z62" s="4" t="s">
        <v>315</v>
      </c>
      <c r="AA62" s="4"/>
      <c r="AB62" s="6">
        <f>[65]итого!$L$45</f>
        <v>1742.4000000000003</v>
      </c>
      <c r="AC62" s="4" t="s">
        <v>315</v>
      </c>
      <c r="AD62" s="4" t="s">
        <v>747</v>
      </c>
      <c r="AE62" s="6">
        <v>0</v>
      </c>
      <c r="AF62" s="4" t="s">
        <v>315</v>
      </c>
      <c r="AG62" s="4"/>
      <c r="AH62" s="6">
        <f>[65]итого!$L$27</f>
        <v>54594.120000000017</v>
      </c>
      <c r="AI62" s="4" t="s">
        <v>315</v>
      </c>
      <c r="AJ62" s="4" t="s">
        <v>372</v>
      </c>
      <c r="AK62" s="6">
        <f>[65]итого!$L$46</f>
        <v>65048.280000000006</v>
      </c>
      <c r="AL62" s="4" t="s">
        <v>315</v>
      </c>
      <c r="AM62" s="4" t="s">
        <v>748</v>
      </c>
      <c r="AN62" s="6">
        <f>[65]итого!$L$36</f>
        <v>10454.160000000002</v>
      </c>
      <c r="AO62" s="4" t="s">
        <v>317</v>
      </c>
      <c r="AP62" s="4" t="s">
        <v>373</v>
      </c>
      <c r="AQ62" s="6">
        <f>[65]итого!$L$37</f>
        <v>188756.16000000003</v>
      </c>
      <c r="AR62" s="4" t="s">
        <v>316</v>
      </c>
      <c r="AS62" s="4" t="s">
        <v>765</v>
      </c>
      <c r="AT62" s="6">
        <f>[65]итого!$L$43</f>
        <v>7259.8499999999995</v>
      </c>
      <c r="AU62" s="4" t="s">
        <v>318</v>
      </c>
      <c r="AV62" s="4" t="s">
        <v>747</v>
      </c>
      <c r="AW62" s="6">
        <f>[65]итого!$L$44</f>
        <v>2904</v>
      </c>
      <c r="AX62" s="4" t="s">
        <v>315</v>
      </c>
      <c r="AY62" s="4" t="s">
        <v>749</v>
      </c>
      <c r="AZ62" s="6">
        <f>[65]итого!$L$47</f>
        <v>129515.75999999997</v>
      </c>
      <c r="BA62" s="4" t="s">
        <v>319</v>
      </c>
      <c r="BB62" s="4" t="s">
        <v>747</v>
      </c>
      <c r="BC62" s="6">
        <f>[65]итого!$L$48</f>
        <v>95250.94</v>
      </c>
      <c r="BD62" s="4" t="s">
        <v>535</v>
      </c>
      <c r="BE62" s="4" t="s">
        <v>747</v>
      </c>
      <c r="BF62" s="31">
        <f t="shared" si="0"/>
        <v>1155915.3399999999</v>
      </c>
      <c r="BG62" s="2">
        <f>IF(C62=[1]Лист1!$C61,1,0)</f>
        <v>1</v>
      </c>
      <c r="BH62" s="11"/>
    </row>
    <row r="63" spans="1:60" x14ac:dyDescent="0.25">
      <c r="A63" s="27">
        <v>61</v>
      </c>
      <c r="B63" s="28" t="s">
        <v>722</v>
      </c>
      <c r="C63" s="28" t="s">
        <v>723</v>
      </c>
      <c r="D63" s="4" t="s">
        <v>238</v>
      </c>
      <c r="E63" s="1">
        <v>43526</v>
      </c>
      <c r="F63" s="4" t="s">
        <v>31</v>
      </c>
      <c r="G63" s="6">
        <f>[66]итого!$L$14</f>
        <v>188857.56</v>
      </c>
      <c r="H63" s="4" t="s">
        <v>315</v>
      </c>
      <c r="I63" s="4" t="s">
        <v>747</v>
      </c>
      <c r="J63" s="6">
        <f>[66]итого!$L$31</f>
        <v>57564.120000000017</v>
      </c>
      <c r="K63" s="4" t="s">
        <v>316</v>
      </c>
      <c r="L63" s="4" t="s">
        <v>766</v>
      </c>
      <c r="M63" s="6">
        <f>[66]итого!$L$42</f>
        <v>14883.87</v>
      </c>
      <c r="N63" s="4" t="s">
        <v>315</v>
      </c>
      <c r="O63" s="4" t="s">
        <v>567</v>
      </c>
      <c r="P63" s="6">
        <f>[66]итого!$L$20</f>
        <v>9856.92</v>
      </c>
      <c r="Q63" s="4" t="s">
        <v>317</v>
      </c>
      <c r="R63" s="4" t="s">
        <v>747</v>
      </c>
      <c r="S63" s="6">
        <f>[66]итого!$L$25</f>
        <v>114339.60000000002</v>
      </c>
      <c r="T63" s="4" t="s">
        <v>315</v>
      </c>
      <c r="U63" s="4" t="s">
        <v>747</v>
      </c>
      <c r="V63" s="6"/>
      <c r="W63" s="4" t="s">
        <v>315</v>
      </c>
      <c r="X63" s="4"/>
      <c r="Y63" s="6"/>
      <c r="Z63" s="4" t="s">
        <v>315</v>
      </c>
      <c r="AA63" s="4"/>
      <c r="AB63" s="6">
        <f>[66]итого!$L$45</f>
        <v>394.32</v>
      </c>
      <c r="AC63" s="4" t="s">
        <v>315</v>
      </c>
      <c r="AD63" s="4" t="s">
        <v>747</v>
      </c>
      <c r="AE63" s="6">
        <v>0</v>
      </c>
      <c r="AF63" s="4" t="s">
        <v>315</v>
      </c>
      <c r="AG63" s="4"/>
      <c r="AH63" s="6">
        <f>[66]итого!$L$27</f>
        <v>37061.759999999995</v>
      </c>
      <c r="AI63" s="4" t="s">
        <v>315</v>
      </c>
      <c r="AJ63" s="4" t="s">
        <v>372</v>
      </c>
      <c r="AK63" s="6">
        <f>[66]итого!$L$46</f>
        <v>44158.68</v>
      </c>
      <c r="AL63" s="4" t="s">
        <v>315</v>
      </c>
      <c r="AM63" s="4" t="s">
        <v>748</v>
      </c>
      <c r="AN63" s="6">
        <f>[66]итого!$L$36</f>
        <v>6308.4</v>
      </c>
      <c r="AO63" s="4" t="s">
        <v>317</v>
      </c>
      <c r="AP63" s="4" t="s">
        <v>373</v>
      </c>
      <c r="AQ63" s="6">
        <f>[66]итого!$L$37</f>
        <v>118282.44</v>
      </c>
      <c r="AR63" s="4" t="s">
        <v>316</v>
      </c>
      <c r="AS63" s="4" t="s">
        <v>765</v>
      </c>
      <c r="AT63" s="6">
        <f>[66]итого!$L$43</f>
        <v>4928.43</v>
      </c>
      <c r="AU63" s="4" t="s">
        <v>318</v>
      </c>
      <c r="AV63" s="4" t="s">
        <v>747</v>
      </c>
      <c r="AW63" s="6">
        <f>[66]итого!$L$44</f>
        <v>394.32</v>
      </c>
      <c r="AX63" s="4" t="s">
        <v>315</v>
      </c>
      <c r="AY63" s="4" t="s">
        <v>749</v>
      </c>
      <c r="AZ63" s="6">
        <f>[66]итого!$L$47</f>
        <v>123013.56000000001</v>
      </c>
      <c r="BA63" s="4" t="s">
        <v>319</v>
      </c>
      <c r="BB63" s="4" t="s">
        <v>747</v>
      </c>
      <c r="BC63" s="6">
        <f>[66]итого!$L$48</f>
        <v>60313.74</v>
      </c>
      <c r="BD63" s="4" t="s">
        <v>535</v>
      </c>
      <c r="BE63" s="4" t="s">
        <v>747</v>
      </c>
      <c r="BF63" s="31">
        <f t="shared" si="0"/>
        <v>780357.7200000002</v>
      </c>
      <c r="BG63" s="2">
        <f>IF(C63=[1]Лист1!$C62,1,0)</f>
        <v>1</v>
      </c>
      <c r="BH63" s="11"/>
    </row>
    <row r="64" spans="1:60" x14ac:dyDescent="0.25">
      <c r="A64" s="27">
        <v>62</v>
      </c>
      <c r="B64" s="28" t="s">
        <v>727</v>
      </c>
      <c r="C64" s="28" t="s">
        <v>728</v>
      </c>
      <c r="D64" s="4" t="s">
        <v>238</v>
      </c>
      <c r="E64" s="1">
        <v>43527</v>
      </c>
      <c r="F64" s="4" t="s">
        <v>31</v>
      </c>
      <c r="G64" s="6">
        <f>[67]итого!$L$14</f>
        <v>195374.75999999998</v>
      </c>
      <c r="H64" s="4" t="s">
        <v>315</v>
      </c>
      <c r="I64" s="4" t="s">
        <v>747</v>
      </c>
      <c r="J64" s="6">
        <f>[67]итого!$L$31</f>
        <v>71045.399999999994</v>
      </c>
      <c r="K64" s="4" t="s">
        <v>316</v>
      </c>
      <c r="L64" s="4" t="s">
        <v>766</v>
      </c>
      <c r="M64" s="6">
        <f>[67]итого!$L$42</f>
        <v>15238.41</v>
      </c>
      <c r="N64" s="4" t="s">
        <v>315</v>
      </c>
      <c r="O64" s="4" t="s">
        <v>567</v>
      </c>
      <c r="P64" s="6">
        <f>[67]итого!$L$20</f>
        <v>18568.560000000001</v>
      </c>
      <c r="Q64" s="4" t="s">
        <v>317</v>
      </c>
      <c r="R64" s="4" t="s">
        <v>747</v>
      </c>
      <c r="S64" s="6">
        <f>[67]итого!$L$25</f>
        <v>117063.36</v>
      </c>
      <c r="T64" s="4" t="s">
        <v>315</v>
      </c>
      <c r="U64" s="4" t="s">
        <v>747</v>
      </c>
      <c r="V64" s="6"/>
      <c r="W64" s="4" t="s">
        <v>315</v>
      </c>
      <c r="X64" s="4"/>
      <c r="Y64" s="6"/>
      <c r="Z64" s="4" t="s">
        <v>315</v>
      </c>
      <c r="AA64" s="4"/>
      <c r="AB64" s="6">
        <f>[67]итого!$L$45</f>
        <v>1211.04</v>
      </c>
      <c r="AC64" s="4" t="s">
        <v>315</v>
      </c>
      <c r="AD64" s="4" t="s">
        <v>747</v>
      </c>
      <c r="AE64" s="6">
        <v>0</v>
      </c>
      <c r="AF64" s="4" t="s">
        <v>315</v>
      </c>
      <c r="AG64" s="4"/>
      <c r="AH64" s="6">
        <f>[67]итого!$L$27</f>
        <v>37944.720000000001</v>
      </c>
      <c r="AI64" s="4" t="s">
        <v>315</v>
      </c>
      <c r="AJ64" s="4" t="s">
        <v>372</v>
      </c>
      <c r="AK64" s="6">
        <f>[67]итого!$L$46</f>
        <v>45210.719999999994</v>
      </c>
      <c r="AL64" s="4" t="s">
        <v>315</v>
      </c>
      <c r="AM64" s="4" t="s">
        <v>748</v>
      </c>
      <c r="AN64" s="6">
        <f>[67]итого!$L$36</f>
        <v>7266</v>
      </c>
      <c r="AO64" s="4" t="s">
        <v>317</v>
      </c>
      <c r="AP64" s="4" t="s">
        <v>373</v>
      </c>
      <c r="AQ64" s="6">
        <f>[67]итого!$L$37</f>
        <v>131191.67999999999</v>
      </c>
      <c r="AR64" s="4" t="s">
        <v>316</v>
      </c>
      <c r="AS64" s="4" t="s">
        <v>765</v>
      </c>
      <c r="AT64" s="6">
        <f>[67]итого!$L$43</f>
        <v>5045.8500000000004</v>
      </c>
      <c r="AU64" s="4" t="s">
        <v>318</v>
      </c>
      <c r="AV64" s="4" t="s">
        <v>747</v>
      </c>
      <c r="AW64" s="6">
        <f>[67]итого!$L$44</f>
        <v>2018.2800000000004</v>
      </c>
      <c r="AX64" s="4" t="s">
        <v>315</v>
      </c>
      <c r="AY64" s="4" t="s">
        <v>749</v>
      </c>
      <c r="AZ64" s="6">
        <f>[67]итого!$L$47</f>
        <v>90017.64</v>
      </c>
      <c r="BA64" s="4" t="s">
        <v>319</v>
      </c>
      <c r="BB64" s="4" t="s">
        <v>747</v>
      </c>
      <c r="BC64" s="6">
        <f>[67]итого!$L$48</f>
        <v>67428.747999999978</v>
      </c>
      <c r="BD64" s="4" t="s">
        <v>535</v>
      </c>
      <c r="BE64" s="4" t="s">
        <v>747</v>
      </c>
      <c r="BF64" s="31">
        <f t="shared" si="0"/>
        <v>804625.16799999995</v>
      </c>
      <c r="BG64" s="2">
        <f>IF(C64=[1]Лист1!$C63,1,0)</f>
        <v>1</v>
      </c>
      <c r="BH64" s="11"/>
    </row>
    <row r="65" spans="1:60" x14ac:dyDescent="0.25">
      <c r="A65" s="27">
        <v>63</v>
      </c>
      <c r="B65" s="28" t="s">
        <v>732</v>
      </c>
      <c r="C65" s="28" t="s">
        <v>733</v>
      </c>
      <c r="D65" s="4" t="s">
        <v>238</v>
      </c>
      <c r="E65" s="1">
        <v>43528</v>
      </c>
      <c r="F65" s="4" t="s">
        <v>31</v>
      </c>
      <c r="G65" s="6">
        <f>[68]итого!$L$14</f>
        <v>178195.31999999998</v>
      </c>
      <c r="H65" s="4" t="s">
        <v>315</v>
      </c>
      <c r="I65" s="4" t="s">
        <v>747</v>
      </c>
      <c r="J65" s="6">
        <f>[68]итого!$L$31</f>
        <v>64798.32</v>
      </c>
      <c r="K65" s="4" t="s">
        <v>316</v>
      </c>
      <c r="L65" s="4" t="s">
        <v>766</v>
      </c>
      <c r="M65" s="6">
        <f>[68]итого!$L$42</f>
        <v>13898.49</v>
      </c>
      <c r="N65" s="4" t="s">
        <v>315</v>
      </c>
      <c r="O65" s="4" t="s">
        <v>567</v>
      </c>
      <c r="P65" s="6">
        <f>[68]итого!$L$20</f>
        <v>16935.960000000003</v>
      </c>
      <c r="Q65" s="4" t="s">
        <v>317</v>
      </c>
      <c r="R65" s="4" t="s">
        <v>747</v>
      </c>
      <c r="S65" s="6">
        <f>[68]итого!$L$25+32399.16</f>
        <v>139169.04</v>
      </c>
      <c r="T65" s="4" t="s">
        <v>315</v>
      </c>
      <c r="U65" s="4" t="s">
        <v>747</v>
      </c>
      <c r="V65" s="6"/>
      <c r="W65" s="4" t="s">
        <v>315</v>
      </c>
      <c r="X65" s="4"/>
      <c r="Y65" s="6"/>
      <c r="Z65" s="4" t="s">
        <v>315</v>
      </c>
      <c r="AA65" s="4"/>
      <c r="AB65" s="6">
        <f>[68]итого!$L$45</f>
        <v>1104.4799999999998</v>
      </c>
      <c r="AC65" s="4" t="s">
        <v>315</v>
      </c>
      <c r="AD65" s="4" t="s">
        <v>747</v>
      </c>
      <c r="AE65" s="6">
        <v>0</v>
      </c>
      <c r="AF65" s="4" t="s">
        <v>315</v>
      </c>
      <c r="AG65" s="4"/>
      <c r="AH65" s="6">
        <f>[68]итого!$L$27</f>
        <v>34608.12000000001</v>
      </c>
      <c r="AI65" s="4" t="s">
        <v>315</v>
      </c>
      <c r="AJ65" s="4" t="s">
        <v>372</v>
      </c>
      <c r="AK65" s="6">
        <f>[68]итого!$L$46</f>
        <v>41235.239999999991</v>
      </c>
      <c r="AL65" s="4" t="s">
        <v>315</v>
      </c>
      <c r="AM65" s="4" t="s">
        <v>748</v>
      </c>
      <c r="AN65" s="6">
        <f>[68]итого!$L$36</f>
        <v>6627.1200000000017</v>
      </c>
      <c r="AO65" s="4" t="s">
        <v>317</v>
      </c>
      <c r="AP65" s="4" t="s">
        <v>373</v>
      </c>
      <c r="AQ65" s="6">
        <f>[68]итого!$L$37</f>
        <v>119655.84000000001</v>
      </c>
      <c r="AR65" s="4" t="s">
        <v>316</v>
      </c>
      <c r="AS65" s="4" t="s">
        <v>765</v>
      </c>
      <c r="AT65" s="6">
        <f>[68]итого!$L$43</f>
        <v>4602.1499999999996</v>
      </c>
      <c r="AU65" s="4" t="s">
        <v>318</v>
      </c>
      <c r="AV65" s="4" t="s">
        <v>747</v>
      </c>
      <c r="AW65" s="6">
        <f>[68]итого!$L$44</f>
        <v>1840.9200000000003</v>
      </c>
      <c r="AX65" s="4" t="s">
        <v>315</v>
      </c>
      <c r="AY65" s="4" t="s">
        <v>749</v>
      </c>
      <c r="AZ65" s="6">
        <f>[68]итого!$L$47</f>
        <v>82102.319999999992</v>
      </c>
      <c r="BA65" s="4" t="s">
        <v>319</v>
      </c>
      <c r="BB65" s="4" t="s">
        <v>747</v>
      </c>
      <c r="BC65" s="6">
        <f>[68]итого!$L$48</f>
        <v>70689.48000000001</v>
      </c>
      <c r="BD65" s="4" t="s">
        <v>535</v>
      </c>
      <c r="BE65" s="4" t="s">
        <v>747</v>
      </c>
      <c r="BF65" s="31">
        <f t="shared" si="0"/>
        <v>775462.79999999993</v>
      </c>
      <c r="BG65" s="2">
        <f>IF(C65=[1]Лист1!$C64,1,0)</f>
        <v>1</v>
      </c>
      <c r="BH65" s="11"/>
    </row>
    <row r="66" spans="1:60" x14ac:dyDescent="0.25">
      <c r="A66" s="27">
        <v>64</v>
      </c>
      <c r="B66" s="28" t="s">
        <v>737</v>
      </c>
      <c r="C66" s="28" t="s">
        <v>738</v>
      </c>
      <c r="D66" s="4" t="s">
        <v>238</v>
      </c>
      <c r="E66" s="1">
        <v>43529</v>
      </c>
      <c r="F66" s="4" t="s">
        <v>31</v>
      </c>
      <c r="G66" s="6">
        <f>[69]итого!$L$14</f>
        <v>177963</v>
      </c>
      <c r="H66" s="4" t="s">
        <v>315</v>
      </c>
      <c r="I66" s="4" t="s">
        <v>747</v>
      </c>
      <c r="J66" s="6">
        <f>[69]итого!$L$31</f>
        <v>64713.839999999982</v>
      </c>
      <c r="K66" s="4" t="s">
        <v>316</v>
      </c>
      <c r="L66" s="4" t="s">
        <v>766</v>
      </c>
      <c r="M66" s="6">
        <f>[69]итого!$L$42</f>
        <v>13880.369999999999</v>
      </c>
      <c r="N66" s="4" t="s">
        <v>315</v>
      </c>
      <c r="O66" s="4" t="s">
        <v>567</v>
      </c>
      <c r="P66" s="6">
        <f>[69]итого!$L$20</f>
        <v>16913.88</v>
      </c>
      <c r="Q66" s="4" t="s">
        <v>317</v>
      </c>
      <c r="R66" s="4" t="s">
        <v>747</v>
      </c>
      <c r="S66" s="6">
        <f>[69]итого!$L$25</f>
        <v>106630.68</v>
      </c>
      <c r="T66" s="4" t="s">
        <v>315</v>
      </c>
      <c r="U66" s="4" t="s">
        <v>747</v>
      </c>
      <c r="V66" s="6"/>
      <c r="W66" s="4" t="s">
        <v>315</v>
      </c>
      <c r="X66" s="4"/>
      <c r="Y66" s="6"/>
      <c r="Z66" s="4" t="s">
        <v>315</v>
      </c>
      <c r="AA66" s="4"/>
      <c r="AB66" s="6">
        <f>[69]итого!$L$45</f>
        <v>1103.0399999999997</v>
      </c>
      <c r="AC66" s="4" t="s">
        <v>315</v>
      </c>
      <c r="AD66" s="4" t="s">
        <v>747</v>
      </c>
      <c r="AE66" s="6">
        <v>0</v>
      </c>
      <c r="AF66" s="4" t="s">
        <v>315</v>
      </c>
      <c r="AG66" s="4"/>
      <c r="AH66" s="6">
        <f>[69]итого!$L$27</f>
        <v>34563</v>
      </c>
      <c r="AI66" s="4" t="s">
        <v>315</v>
      </c>
      <c r="AJ66" s="4" t="s">
        <v>372</v>
      </c>
      <c r="AK66" s="6">
        <f>[69]итого!$L$46</f>
        <v>41181.480000000003</v>
      </c>
      <c r="AL66" s="4" t="s">
        <v>315</v>
      </c>
      <c r="AM66" s="4" t="s">
        <v>748</v>
      </c>
      <c r="AN66" s="6">
        <f>[69]итого!$L$36</f>
        <v>6618.48</v>
      </c>
      <c r="AO66" s="4" t="s">
        <v>317</v>
      </c>
      <c r="AP66" s="4" t="s">
        <v>373</v>
      </c>
      <c r="AQ66" s="6">
        <f>[69]итого!$L$37</f>
        <v>119499.84000000001</v>
      </c>
      <c r="AR66" s="4" t="s">
        <v>316</v>
      </c>
      <c r="AS66" s="4" t="s">
        <v>765</v>
      </c>
      <c r="AT66" s="6">
        <f>[69]итого!$L43</f>
        <v>4596.1499999999996</v>
      </c>
      <c r="AU66" s="4" t="s">
        <v>318</v>
      </c>
      <c r="AV66" s="4" t="s">
        <v>747</v>
      </c>
      <c r="AW66" s="6">
        <f>[69]итого!$L44</f>
        <v>1838.5200000000002</v>
      </c>
      <c r="AX66" s="4" t="s">
        <v>315</v>
      </c>
      <c r="AY66" s="4" t="s">
        <v>749</v>
      </c>
      <c r="AZ66" s="6">
        <f>[69]итого!$L47</f>
        <v>81995.280000000013</v>
      </c>
      <c r="BA66" s="4" t="s">
        <v>319</v>
      </c>
      <c r="BB66" s="4" t="s">
        <v>747</v>
      </c>
      <c r="BC66" s="6">
        <f>[69]итого!$L48</f>
        <v>63061.32</v>
      </c>
      <c r="BD66" s="4" t="s">
        <v>535</v>
      </c>
      <c r="BE66" s="4" t="s">
        <v>747</v>
      </c>
      <c r="BF66" s="31">
        <f t="shared" si="0"/>
        <v>734558.87999999989</v>
      </c>
      <c r="BG66" s="2">
        <f>IF(C66=[1]Лист1!$C65,1,0)</f>
        <v>1</v>
      </c>
      <c r="BH66" s="11"/>
    </row>
    <row r="67" spans="1:60" x14ac:dyDescent="0.25">
      <c r="A67" s="27">
        <v>65</v>
      </c>
      <c r="B67" s="28" t="s">
        <v>742</v>
      </c>
      <c r="C67" s="28" t="s">
        <v>743</v>
      </c>
      <c r="D67" s="4" t="s">
        <v>238</v>
      </c>
      <c r="E67" s="1">
        <v>43530</v>
      </c>
      <c r="F67" s="4" t="s">
        <v>31</v>
      </c>
      <c r="G67" s="6">
        <f>[70]итого!$L$14</f>
        <v>190652.75999999998</v>
      </c>
      <c r="H67" s="4" t="s">
        <v>315</v>
      </c>
      <c r="I67" s="4" t="s">
        <v>747</v>
      </c>
      <c r="J67" s="6">
        <f>[70]итого!$L$31</f>
        <v>69328.320000000022</v>
      </c>
      <c r="K67" s="4" t="s">
        <v>316</v>
      </c>
      <c r="L67" s="4" t="s">
        <v>766</v>
      </c>
      <c r="M67" s="6">
        <f>[70]итого!$L$42</f>
        <v>14870.130000000001</v>
      </c>
      <c r="N67" s="4" t="s">
        <v>315</v>
      </c>
      <c r="O67" s="4" t="s">
        <v>567</v>
      </c>
      <c r="P67" s="6">
        <f>[70]итого!$L$20</f>
        <v>18119.88</v>
      </c>
      <c r="Q67" s="4" t="s">
        <v>317</v>
      </c>
      <c r="R67" s="4" t="s">
        <v>747</v>
      </c>
      <c r="S67" s="6">
        <f>[70]итого!$L$25+34664.16</f>
        <v>148898.27999999997</v>
      </c>
      <c r="T67" s="4" t="s">
        <v>315</v>
      </c>
      <c r="U67" s="4" t="s">
        <v>747</v>
      </c>
      <c r="V67" s="6"/>
      <c r="W67" s="4" t="s">
        <v>315</v>
      </c>
      <c r="X67" s="4"/>
      <c r="Y67" s="6"/>
      <c r="Z67" s="4" t="s">
        <v>315</v>
      </c>
      <c r="AA67" s="4"/>
      <c r="AB67" s="6">
        <f>[70]итого!$L$45</f>
        <v>1181.76</v>
      </c>
      <c r="AC67" s="4" t="s">
        <v>315</v>
      </c>
      <c r="AD67" s="4" t="s">
        <v>747</v>
      </c>
      <c r="AE67" s="6">
        <v>0</v>
      </c>
      <c r="AF67" s="4" t="s">
        <v>315</v>
      </c>
      <c r="AG67" s="4"/>
      <c r="AH67" s="6">
        <f>[70]итого!$L$27</f>
        <v>37027.560000000005</v>
      </c>
      <c r="AI67" s="4" t="s">
        <v>315</v>
      </c>
      <c r="AJ67" s="4" t="s">
        <v>372</v>
      </c>
      <c r="AK67" s="6">
        <f>[70]итого!$L$46</f>
        <v>44118</v>
      </c>
      <c r="AL67" s="4" t="s">
        <v>315</v>
      </c>
      <c r="AM67" s="4" t="s">
        <v>748</v>
      </c>
      <c r="AN67" s="6">
        <f>[70]итого!$L$36</f>
        <v>7090.44</v>
      </c>
      <c r="AO67" s="4" t="s">
        <v>317</v>
      </c>
      <c r="AP67" s="4" t="s">
        <v>373</v>
      </c>
      <c r="AQ67" s="6">
        <f>[70]итого!$L$37</f>
        <v>128020.91999999998</v>
      </c>
      <c r="AR67" s="4" t="s">
        <v>316</v>
      </c>
      <c r="AS67" s="4" t="s">
        <v>765</v>
      </c>
      <c r="AT67" s="6">
        <f>[70]итого!$L$43</f>
        <v>4923.8999999999996</v>
      </c>
      <c r="AU67" s="4" t="s">
        <v>318</v>
      </c>
      <c r="AV67" s="4" t="s">
        <v>747</v>
      </c>
      <c r="AW67" s="6">
        <f>[70]итого!$L$44</f>
        <v>1969.5600000000004</v>
      </c>
      <c r="AX67" s="4" t="s">
        <v>315</v>
      </c>
      <c r="AY67" s="4" t="s">
        <v>749</v>
      </c>
      <c r="AZ67" s="6">
        <f>[70]итого!$L$47</f>
        <v>87842.159999999974</v>
      </c>
      <c r="BA67" s="4" t="s">
        <v>319</v>
      </c>
      <c r="BB67" s="4" t="s">
        <v>747</v>
      </c>
      <c r="BC67" s="6">
        <f>[70]итого!$L$48</f>
        <v>59088.9</v>
      </c>
      <c r="BD67" s="4" t="s">
        <v>535</v>
      </c>
      <c r="BE67" s="4" t="s">
        <v>747</v>
      </c>
      <c r="BF67" s="31">
        <f t="shared" ref="BF67" si="1">G67+J67+M67+P67+S67+V67+Y67+AB67+AE67+AH67+AK67+AN67+AQ67+AT67+AW67+AZ67+BC67</f>
        <v>813132.57000000018</v>
      </c>
      <c r="BG67" s="2">
        <f>IF(C67=[1]Лист1!$C66,1,0)</f>
        <v>1</v>
      </c>
      <c r="BH67" s="11"/>
    </row>
  </sheetData>
  <sheetProtection algorithmName="SHA-512" hashValue="zp8VxuGeVGvHWabWIE3eHVwcqk12/9vJI3C/rCXAP5n9Ncp71ZNLU4jRzIhQyRsNwe5sUK8Xzg9GUfXbrqJQoA==" saltValue="o24Gcr33hdlsfvOjpLcUgQ==" spinCount="100000" sheet="1" objects="1" scenarios="1" autoFilter="0"/>
  <sortState ref="A3:BH65">
    <sortCondition ref="B3:B65"/>
  </sortState>
  <mergeCells count="24">
    <mergeCell ref="G1:I1"/>
    <mergeCell ref="B1:B2"/>
    <mergeCell ref="A1:A2"/>
    <mergeCell ref="J1:L1"/>
    <mergeCell ref="D1:D2"/>
    <mergeCell ref="E1:E2"/>
    <mergeCell ref="F1:F2"/>
    <mergeCell ref="C1:C2"/>
    <mergeCell ref="M1:O1"/>
    <mergeCell ref="P1:R1"/>
    <mergeCell ref="S1:U1"/>
    <mergeCell ref="V1:X1"/>
    <mergeCell ref="Y1:AA1"/>
    <mergeCell ref="AB1:AD1"/>
    <mergeCell ref="AE1:AG1"/>
    <mergeCell ref="AH1:AJ1"/>
    <mergeCell ref="AK1:AM1"/>
    <mergeCell ref="AN1:AP1"/>
    <mergeCell ref="AQ1:AS1"/>
    <mergeCell ref="AT1:AV1"/>
    <mergeCell ref="AW1:AY1"/>
    <mergeCell ref="AZ1:BB1"/>
    <mergeCell ref="BF1:BF2"/>
    <mergeCell ref="BC1:BE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T68"/>
  <sheetViews>
    <sheetView zoomScaleNormal="100" workbookViewId="0">
      <pane xSplit="2" ySplit="3" topLeftCell="DI4" activePane="bottomRight" state="frozen"/>
      <selection activeCell="B1" sqref="B1:B3"/>
      <selection pane="topRight" activeCell="B1" sqref="B1:B3"/>
      <selection pane="bottomLeft" activeCell="B1" sqref="B1:B3"/>
      <selection pane="bottomRight" activeCell="DT4" sqref="DT4"/>
    </sheetView>
  </sheetViews>
  <sheetFormatPr defaultRowHeight="15" x14ac:dyDescent="0.25"/>
  <cols>
    <col min="1" max="1" width="4.7109375" style="12" customWidth="1"/>
    <col min="2" max="2" width="32.7109375" style="13" customWidth="1"/>
    <col min="3" max="3" width="10.7109375" style="13" customWidth="1"/>
    <col min="4" max="4" width="20.7109375" style="2" customWidth="1"/>
    <col min="5" max="5" width="55.7109375" style="2" customWidth="1"/>
    <col min="6" max="6" width="10.7109375" style="2" customWidth="1"/>
    <col min="7" max="7" width="10.7109375" style="11" customWidth="1"/>
    <col min="8" max="8" width="10.7109375" style="2" customWidth="1"/>
    <col min="9" max="9" width="12.7109375" style="2" customWidth="1"/>
    <col min="10" max="10" width="24.7109375" style="2" customWidth="1"/>
    <col min="11" max="11" width="12.7109375" style="2" customWidth="1"/>
    <col min="12" max="12" width="10.7109375" style="10" customWidth="1"/>
    <col min="13" max="13" width="10.7109375" style="2" customWidth="1"/>
    <col min="14" max="14" width="10.7109375" style="10" customWidth="1"/>
    <col min="15" max="15" width="10.7109375" style="2" customWidth="1"/>
    <col min="16" max="16" width="20.7109375" style="2" customWidth="1"/>
    <col min="17" max="17" width="10.7109375" style="10" customWidth="1"/>
    <col min="18" max="19" width="10.7109375" style="34" customWidth="1"/>
    <col min="20" max="20" width="12.7109375" style="2" customWidth="1"/>
    <col min="21" max="21" width="10.7109375" style="10" customWidth="1"/>
    <col min="22" max="22" width="10.7109375" style="2" customWidth="1"/>
    <col min="23" max="24" width="20.7109375" style="2" customWidth="1"/>
    <col min="25" max="25" width="55.7109375" style="2" customWidth="1"/>
    <col min="26" max="26" width="10.7109375" style="2" customWidth="1"/>
    <col min="27" max="27" width="10.7109375" style="11" customWidth="1"/>
    <col min="28" max="28" width="10.7109375" style="2" customWidth="1"/>
    <col min="29" max="29" width="12.7109375" style="2" customWidth="1"/>
    <col min="30" max="30" width="24.7109375" style="2" customWidth="1"/>
    <col min="31" max="31" width="12.7109375" style="2" customWidth="1"/>
    <col min="32" max="32" width="10.7109375" style="10" customWidth="1"/>
    <col min="33" max="33" width="10.7109375" style="2" customWidth="1"/>
    <col min="34" max="34" width="10.7109375" style="10" customWidth="1"/>
    <col min="35" max="35" width="10.7109375" style="2" customWidth="1"/>
    <col min="36" max="36" width="20.7109375" style="2" customWidth="1"/>
    <col min="37" max="37" width="10.7109375" style="10" customWidth="1"/>
    <col min="38" max="39" width="10.7109375" style="34" customWidth="1"/>
    <col min="40" max="40" width="12.7109375" style="2" customWidth="1"/>
    <col min="41" max="41" width="10.7109375" style="10" customWidth="1"/>
    <col min="42" max="42" width="10.7109375" style="2" customWidth="1"/>
    <col min="43" max="44" width="20.7109375" style="2" customWidth="1"/>
    <col min="45" max="45" width="55.7109375" style="2" customWidth="1"/>
    <col min="46" max="46" width="10.7109375" style="2" customWidth="1"/>
    <col min="47" max="47" width="10.7109375" style="11" customWidth="1"/>
    <col min="48" max="48" width="10.7109375" style="2" customWidth="1"/>
    <col min="49" max="49" width="12.7109375" style="2" customWidth="1"/>
    <col min="50" max="50" width="24.7109375" style="2" customWidth="1"/>
    <col min="51" max="51" width="12.7109375" style="2" customWidth="1"/>
    <col min="52" max="52" width="10.7109375" style="10" customWidth="1"/>
    <col min="53" max="53" width="10.7109375" style="2" customWidth="1"/>
    <col min="54" max="54" width="10.7109375" style="10" customWidth="1"/>
    <col min="55" max="55" width="10.7109375" style="2" customWidth="1"/>
    <col min="56" max="56" width="20.7109375" style="2" customWidth="1"/>
    <col min="57" max="57" width="10.7109375" style="10" customWidth="1"/>
    <col min="58" max="59" width="10.7109375" style="34" customWidth="1"/>
    <col min="60" max="60" width="12.7109375" style="2" customWidth="1"/>
    <col min="61" max="61" width="10.7109375" style="10" customWidth="1"/>
    <col min="62" max="62" width="10.7109375" style="2" customWidth="1"/>
    <col min="63" max="64" width="20.7109375" style="2" customWidth="1"/>
    <col min="65" max="65" width="55.7109375" style="2" customWidth="1"/>
    <col min="66" max="66" width="10.7109375" style="2" customWidth="1"/>
    <col min="67" max="67" width="10.7109375" style="11" customWidth="1"/>
    <col min="68" max="68" width="10.7109375" style="2" customWidth="1"/>
    <col min="69" max="69" width="12.7109375" style="2" customWidth="1"/>
    <col min="70" max="70" width="24.7109375" style="2" customWidth="1"/>
    <col min="71" max="71" width="12.7109375" style="2" customWidth="1"/>
    <col min="72" max="72" width="10.7109375" style="10" customWidth="1"/>
    <col min="73" max="73" width="10.7109375" style="2" customWidth="1"/>
    <col min="74" max="74" width="10.7109375" style="10" customWidth="1"/>
    <col min="75" max="75" width="10.7109375" style="2" customWidth="1"/>
    <col min="76" max="76" width="20.7109375" style="2" customWidth="1"/>
    <col min="77" max="77" width="10.7109375" style="10" customWidth="1"/>
    <col min="78" max="79" width="10.7109375" style="34" customWidth="1"/>
    <col min="80" max="80" width="12.7109375" style="2" customWidth="1"/>
    <col min="81" max="81" width="10.7109375" style="10" customWidth="1"/>
    <col min="82" max="82" width="10.7109375" style="2" customWidth="1"/>
    <col min="83" max="84" width="20.7109375" style="2" customWidth="1"/>
    <col min="85" max="85" width="55.7109375" style="2" customWidth="1"/>
    <col min="86" max="86" width="10.7109375" style="2" customWidth="1"/>
    <col min="87" max="87" width="10.7109375" style="11" customWidth="1"/>
    <col min="88" max="88" width="10.7109375" style="2" customWidth="1"/>
    <col min="89" max="89" width="12.7109375" style="2" customWidth="1"/>
    <col min="90" max="90" width="24.7109375" style="2" customWidth="1"/>
    <col min="91" max="91" width="12.7109375" style="2" customWidth="1"/>
    <col min="92" max="92" width="10.7109375" style="10" customWidth="1"/>
    <col min="93" max="93" width="10.7109375" style="2" customWidth="1"/>
    <col min="94" max="94" width="10.7109375" style="10" customWidth="1"/>
    <col min="95" max="95" width="10.7109375" style="2" customWidth="1"/>
    <col min="96" max="96" width="20.7109375" style="2" customWidth="1"/>
    <col min="97" max="97" width="10.7109375" style="10" customWidth="1"/>
    <col min="98" max="99" width="10.7109375" style="34" customWidth="1"/>
    <col min="100" max="100" width="12.7109375" style="2" customWidth="1"/>
    <col min="101" max="101" width="10.7109375" style="10" customWidth="1"/>
    <col min="102" max="102" width="10.7109375" style="2" customWidth="1"/>
    <col min="103" max="104" width="20.7109375" style="2" customWidth="1"/>
    <col min="105" max="105" width="55.7109375" style="2" customWidth="1"/>
    <col min="106" max="106" width="10.7109375" style="2" customWidth="1"/>
    <col min="107" max="107" width="10.7109375" style="11" customWidth="1"/>
    <col min="108" max="108" width="10.7109375" style="2" customWidth="1"/>
    <col min="109" max="109" width="12.7109375" style="2" customWidth="1"/>
    <col min="110" max="110" width="24.7109375" style="2" customWidth="1"/>
    <col min="111" max="111" width="12.7109375" style="2" customWidth="1"/>
    <col min="112" max="112" width="10.7109375" style="10" customWidth="1"/>
    <col min="113" max="113" width="10.7109375" style="2" customWidth="1"/>
    <col min="114" max="114" width="10.7109375" style="10" customWidth="1"/>
    <col min="115" max="115" width="10.7109375" style="2" customWidth="1"/>
    <col min="116" max="116" width="20.7109375" style="2" customWidth="1"/>
    <col min="117" max="117" width="10.7109375" style="10" customWidth="1"/>
    <col min="118" max="119" width="10.7109375" style="34" customWidth="1"/>
    <col min="120" max="120" width="12.7109375" style="2" customWidth="1"/>
    <col min="121" max="121" width="10.7109375" style="10" customWidth="1"/>
    <col min="122" max="122" width="10.7109375" style="2" customWidth="1"/>
    <col min="123" max="123" width="20.7109375" style="2" customWidth="1"/>
    <col min="124" max="16384" width="9.140625" style="2"/>
  </cols>
  <sheetData>
    <row r="1" spans="1:124" s="15" customFormat="1" ht="15" customHeight="1" x14ac:dyDescent="0.25">
      <c r="A1" s="50" t="s">
        <v>0</v>
      </c>
      <c r="B1" s="50" t="s">
        <v>1</v>
      </c>
      <c r="C1" s="50" t="s">
        <v>500</v>
      </c>
      <c r="D1" s="48" t="s">
        <v>256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49"/>
      <c r="X1" s="48" t="s">
        <v>237</v>
      </c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49"/>
      <c r="AR1" s="48" t="s">
        <v>255</v>
      </c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49"/>
      <c r="BL1" s="48" t="s">
        <v>258</v>
      </c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49"/>
      <c r="CF1" s="48" t="s">
        <v>211</v>
      </c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4"/>
      <c r="CX1" s="54"/>
      <c r="CY1" s="49"/>
      <c r="CZ1" s="48" t="s">
        <v>257</v>
      </c>
      <c r="DA1" s="54"/>
      <c r="DB1" s="54"/>
      <c r="DC1" s="54"/>
      <c r="DD1" s="54"/>
      <c r="DE1" s="54"/>
      <c r="DF1" s="54"/>
      <c r="DG1" s="54"/>
      <c r="DH1" s="54"/>
      <c r="DI1" s="54"/>
      <c r="DJ1" s="54"/>
      <c r="DK1" s="54"/>
      <c r="DL1" s="54"/>
      <c r="DM1" s="54"/>
      <c r="DN1" s="54"/>
      <c r="DO1" s="54"/>
      <c r="DP1" s="54"/>
      <c r="DQ1" s="54"/>
      <c r="DR1" s="54"/>
      <c r="DS1" s="49"/>
    </row>
    <row r="2" spans="1:124" s="15" customFormat="1" ht="75" customHeight="1" x14ac:dyDescent="0.25">
      <c r="A2" s="51"/>
      <c r="B2" s="51"/>
      <c r="C2" s="51"/>
      <c r="D2" s="55" t="s">
        <v>196</v>
      </c>
      <c r="E2" s="50" t="s">
        <v>197</v>
      </c>
      <c r="F2" s="50" t="s">
        <v>190</v>
      </c>
      <c r="G2" s="50" t="s">
        <v>198</v>
      </c>
      <c r="H2" s="48" t="s">
        <v>199</v>
      </c>
      <c r="I2" s="54"/>
      <c r="J2" s="54"/>
      <c r="K2" s="49"/>
      <c r="L2" s="48" t="s">
        <v>203</v>
      </c>
      <c r="M2" s="49"/>
      <c r="N2" s="48" t="s">
        <v>204</v>
      </c>
      <c r="O2" s="54"/>
      <c r="P2" s="49"/>
      <c r="Q2" s="50" t="s">
        <v>206</v>
      </c>
      <c r="R2" s="50" t="s">
        <v>207</v>
      </c>
      <c r="S2" s="50" t="s">
        <v>208</v>
      </c>
      <c r="T2" s="50" t="s">
        <v>209</v>
      </c>
      <c r="U2" s="48" t="s">
        <v>210</v>
      </c>
      <c r="V2" s="54"/>
      <c r="W2" s="49"/>
      <c r="X2" s="55" t="s">
        <v>196</v>
      </c>
      <c r="Y2" s="50" t="s">
        <v>197</v>
      </c>
      <c r="Z2" s="50" t="s">
        <v>190</v>
      </c>
      <c r="AA2" s="50" t="s">
        <v>198</v>
      </c>
      <c r="AB2" s="48" t="s">
        <v>199</v>
      </c>
      <c r="AC2" s="54"/>
      <c r="AD2" s="54"/>
      <c r="AE2" s="49"/>
      <c r="AF2" s="48" t="s">
        <v>203</v>
      </c>
      <c r="AG2" s="49"/>
      <c r="AH2" s="48" t="s">
        <v>204</v>
      </c>
      <c r="AI2" s="54"/>
      <c r="AJ2" s="49"/>
      <c r="AK2" s="50" t="s">
        <v>206</v>
      </c>
      <c r="AL2" s="50" t="s">
        <v>207</v>
      </c>
      <c r="AM2" s="50" t="s">
        <v>208</v>
      </c>
      <c r="AN2" s="50" t="s">
        <v>209</v>
      </c>
      <c r="AO2" s="48" t="s">
        <v>210</v>
      </c>
      <c r="AP2" s="54"/>
      <c r="AQ2" s="49"/>
      <c r="AR2" s="55" t="s">
        <v>196</v>
      </c>
      <c r="AS2" s="50" t="s">
        <v>197</v>
      </c>
      <c r="AT2" s="50" t="s">
        <v>190</v>
      </c>
      <c r="AU2" s="50" t="s">
        <v>198</v>
      </c>
      <c r="AV2" s="48" t="s">
        <v>199</v>
      </c>
      <c r="AW2" s="54"/>
      <c r="AX2" s="54"/>
      <c r="AY2" s="49"/>
      <c r="AZ2" s="48" t="s">
        <v>203</v>
      </c>
      <c r="BA2" s="49"/>
      <c r="BB2" s="48" t="s">
        <v>204</v>
      </c>
      <c r="BC2" s="54"/>
      <c r="BD2" s="49"/>
      <c r="BE2" s="50" t="s">
        <v>206</v>
      </c>
      <c r="BF2" s="50" t="s">
        <v>207</v>
      </c>
      <c r="BG2" s="50" t="s">
        <v>208</v>
      </c>
      <c r="BH2" s="50" t="s">
        <v>209</v>
      </c>
      <c r="BI2" s="48" t="s">
        <v>210</v>
      </c>
      <c r="BJ2" s="54"/>
      <c r="BK2" s="49"/>
      <c r="BL2" s="55" t="s">
        <v>196</v>
      </c>
      <c r="BM2" s="50" t="s">
        <v>197</v>
      </c>
      <c r="BN2" s="50" t="s">
        <v>190</v>
      </c>
      <c r="BO2" s="50" t="s">
        <v>198</v>
      </c>
      <c r="BP2" s="48" t="s">
        <v>199</v>
      </c>
      <c r="BQ2" s="54"/>
      <c r="BR2" s="54"/>
      <c r="BS2" s="49"/>
      <c r="BT2" s="48" t="s">
        <v>203</v>
      </c>
      <c r="BU2" s="49"/>
      <c r="BV2" s="48" t="s">
        <v>204</v>
      </c>
      <c r="BW2" s="54"/>
      <c r="BX2" s="49"/>
      <c r="BY2" s="50" t="s">
        <v>206</v>
      </c>
      <c r="BZ2" s="50" t="s">
        <v>207</v>
      </c>
      <c r="CA2" s="50" t="s">
        <v>208</v>
      </c>
      <c r="CB2" s="50" t="s">
        <v>209</v>
      </c>
      <c r="CC2" s="48" t="s">
        <v>210</v>
      </c>
      <c r="CD2" s="54"/>
      <c r="CE2" s="49"/>
      <c r="CF2" s="55" t="s">
        <v>196</v>
      </c>
      <c r="CG2" s="50" t="s">
        <v>197</v>
      </c>
      <c r="CH2" s="50" t="s">
        <v>190</v>
      </c>
      <c r="CI2" s="50" t="s">
        <v>198</v>
      </c>
      <c r="CJ2" s="48" t="s">
        <v>199</v>
      </c>
      <c r="CK2" s="54"/>
      <c r="CL2" s="54"/>
      <c r="CM2" s="49"/>
      <c r="CN2" s="48" t="s">
        <v>203</v>
      </c>
      <c r="CO2" s="49"/>
      <c r="CP2" s="48" t="s">
        <v>204</v>
      </c>
      <c r="CQ2" s="54"/>
      <c r="CR2" s="49"/>
      <c r="CS2" s="50" t="s">
        <v>206</v>
      </c>
      <c r="CT2" s="50" t="s">
        <v>207</v>
      </c>
      <c r="CU2" s="50" t="s">
        <v>208</v>
      </c>
      <c r="CV2" s="50" t="s">
        <v>209</v>
      </c>
      <c r="CW2" s="48" t="s">
        <v>210</v>
      </c>
      <c r="CX2" s="54"/>
      <c r="CY2" s="49"/>
      <c r="CZ2" s="55" t="s">
        <v>196</v>
      </c>
      <c r="DA2" s="50" t="s">
        <v>197</v>
      </c>
      <c r="DB2" s="50" t="s">
        <v>190</v>
      </c>
      <c r="DC2" s="50" t="s">
        <v>198</v>
      </c>
      <c r="DD2" s="48" t="s">
        <v>199</v>
      </c>
      <c r="DE2" s="54"/>
      <c r="DF2" s="54"/>
      <c r="DG2" s="49"/>
      <c r="DH2" s="48" t="s">
        <v>203</v>
      </c>
      <c r="DI2" s="49"/>
      <c r="DJ2" s="48" t="s">
        <v>204</v>
      </c>
      <c r="DK2" s="54"/>
      <c r="DL2" s="49"/>
      <c r="DM2" s="50" t="s">
        <v>206</v>
      </c>
      <c r="DN2" s="50" t="s">
        <v>207</v>
      </c>
      <c r="DO2" s="50" t="s">
        <v>208</v>
      </c>
      <c r="DP2" s="50" t="s">
        <v>209</v>
      </c>
      <c r="DQ2" s="48" t="s">
        <v>210</v>
      </c>
      <c r="DR2" s="54"/>
      <c r="DS2" s="49"/>
    </row>
    <row r="3" spans="1:124" s="15" customFormat="1" ht="60" customHeight="1" x14ac:dyDescent="0.25">
      <c r="A3" s="52"/>
      <c r="B3" s="52"/>
      <c r="C3" s="52"/>
      <c r="D3" s="56"/>
      <c r="E3" s="52"/>
      <c r="F3" s="52"/>
      <c r="G3" s="52"/>
      <c r="H3" s="32" t="s">
        <v>200</v>
      </c>
      <c r="I3" s="32" t="s">
        <v>201</v>
      </c>
      <c r="J3" s="32" t="s">
        <v>202</v>
      </c>
      <c r="K3" s="32" t="s">
        <v>25</v>
      </c>
      <c r="L3" s="32" t="s">
        <v>4</v>
      </c>
      <c r="M3" s="32" t="s">
        <v>5</v>
      </c>
      <c r="N3" s="32" t="s">
        <v>4</v>
      </c>
      <c r="O3" s="32" t="s">
        <v>5</v>
      </c>
      <c r="P3" s="32" t="s">
        <v>205</v>
      </c>
      <c r="Q3" s="52"/>
      <c r="R3" s="52"/>
      <c r="S3" s="52"/>
      <c r="T3" s="52"/>
      <c r="U3" s="32" t="s">
        <v>4</v>
      </c>
      <c r="V3" s="32" t="s">
        <v>5</v>
      </c>
      <c r="W3" s="32" t="s">
        <v>205</v>
      </c>
      <c r="X3" s="56"/>
      <c r="Y3" s="52"/>
      <c r="Z3" s="52"/>
      <c r="AA3" s="52"/>
      <c r="AB3" s="32" t="s">
        <v>200</v>
      </c>
      <c r="AC3" s="32" t="s">
        <v>201</v>
      </c>
      <c r="AD3" s="32" t="s">
        <v>202</v>
      </c>
      <c r="AE3" s="32" t="s">
        <v>25</v>
      </c>
      <c r="AF3" s="32" t="s">
        <v>4</v>
      </c>
      <c r="AG3" s="32" t="s">
        <v>5</v>
      </c>
      <c r="AH3" s="32" t="s">
        <v>4</v>
      </c>
      <c r="AI3" s="32" t="s">
        <v>5</v>
      </c>
      <c r="AJ3" s="32" t="s">
        <v>205</v>
      </c>
      <c r="AK3" s="52"/>
      <c r="AL3" s="52"/>
      <c r="AM3" s="52"/>
      <c r="AN3" s="52"/>
      <c r="AO3" s="32" t="s">
        <v>4</v>
      </c>
      <c r="AP3" s="32" t="s">
        <v>5</v>
      </c>
      <c r="AQ3" s="32" t="s">
        <v>205</v>
      </c>
      <c r="AR3" s="56"/>
      <c r="AS3" s="52"/>
      <c r="AT3" s="52"/>
      <c r="AU3" s="52"/>
      <c r="AV3" s="32" t="s">
        <v>200</v>
      </c>
      <c r="AW3" s="32" t="s">
        <v>201</v>
      </c>
      <c r="AX3" s="32" t="s">
        <v>202</v>
      </c>
      <c r="AY3" s="32" t="s">
        <v>25</v>
      </c>
      <c r="AZ3" s="32" t="s">
        <v>4</v>
      </c>
      <c r="BA3" s="32" t="s">
        <v>5</v>
      </c>
      <c r="BB3" s="32" t="s">
        <v>4</v>
      </c>
      <c r="BC3" s="32" t="s">
        <v>5</v>
      </c>
      <c r="BD3" s="32" t="s">
        <v>205</v>
      </c>
      <c r="BE3" s="52"/>
      <c r="BF3" s="52"/>
      <c r="BG3" s="52"/>
      <c r="BH3" s="52"/>
      <c r="BI3" s="32" t="s">
        <v>4</v>
      </c>
      <c r="BJ3" s="32" t="s">
        <v>5</v>
      </c>
      <c r="BK3" s="32" t="s">
        <v>205</v>
      </c>
      <c r="BL3" s="56"/>
      <c r="BM3" s="52"/>
      <c r="BN3" s="52"/>
      <c r="BO3" s="52"/>
      <c r="BP3" s="32" t="s">
        <v>200</v>
      </c>
      <c r="BQ3" s="32" t="s">
        <v>201</v>
      </c>
      <c r="BR3" s="32" t="s">
        <v>202</v>
      </c>
      <c r="BS3" s="32" t="s">
        <v>25</v>
      </c>
      <c r="BT3" s="32" t="s">
        <v>4</v>
      </c>
      <c r="BU3" s="32" t="s">
        <v>5</v>
      </c>
      <c r="BV3" s="32" t="s">
        <v>4</v>
      </c>
      <c r="BW3" s="32" t="s">
        <v>5</v>
      </c>
      <c r="BX3" s="32" t="s">
        <v>205</v>
      </c>
      <c r="BY3" s="52"/>
      <c r="BZ3" s="52"/>
      <c r="CA3" s="52"/>
      <c r="CB3" s="52"/>
      <c r="CC3" s="32" t="s">
        <v>4</v>
      </c>
      <c r="CD3" s="32" t="s">
        <v>5</v>
      </c>
      <c r="CE3" s="32" t="s">
        <v>205</v>
      </c>
      <c r="CF3" s="56"/>
      <c r="CG3" s="52"/>
      <c r="CH3" s="52"/>
      <c r="CI3" s="52"/>
      <c r="CJ3" s="32" t="s">
        <v>200</v>
      </c>
      <c r="CK3" s="32" t="s">
        <v>201</v>
      </c>
      <c r="CL3" s="32" t="s">
        <v>202</v>
      </c>
      <c r="CM3" s="32" t="s">
        <v>25</v>
      </c>
      <c r="CN3" s="32" t="s">
        <v>4</v>
      </c>
      <c r="CO3" s="32" t="s">
        <v>5</v>
      </c>
      <c r="CP3" s="32" t="s">
        <v>4</v>
      </c>
      <c r="CQ3" s="32" t="s">
        <v>5</v>
      </c>
      <c r="CR3" s="32" t="s">
        <v>205</v>
      </c>
      <c r="CS3" s="52"/>
      <c r="CT3" s="52"/>
      <c r="CU3" s="52"/>
      <c r="CV3" s="52"/>
      <c r="CW3" s="32" t="s">
        <v>4</v>
      </c>
      <c r="CX3" s="32" t="s">
        <v>5</v>
      </c>
      <c r="CY3" s="32" t="s">
        <v>205</v>
      </c>
      <c r="CZ3" s="56"/>
      <c r="DA3" s="52"/>
      <c r="DB3" s="52"/>
      <c r="DC3" s="52"/>
      <c r="DD3" s="32" t="s">
        <v>200</v>
      </c>
      <c r="DE3" s="32" t="s">
        <v>201</v>
      </c>
      <c r="DF3" s="32" t="s">
        <v>202</v>
      </c>
      <c r="DG3" s="32" t="s">
        <v>25</v>
      </c>
      <c r="DH3" s="32" t="s">
        <v>4</v>
      </c>
      <c r="DI3" s="32" t="s">
        <v>5</v>
      </c>
      <c r="DJ3" s="32" t="s">
        <v>4</v>
      </c>
      <c r="DK3" s="32" t="s">
        <v>5</v>
      </c>
      <c r="DL3" s="32" t="s">
        <v>205</v>
      </c>
      <c r="DM3" s="52"/>
      <c r="DN3" s="52"/>
      <c r="DO3" s="52"/>
      <c r="DP3" s="52"/>
      <c r="DQ3" s="32" t="s">
        <v>4</v>
      </c>
      <c r="DR3" s="32" t="s">
        <v>5</v>
      </c>
      <c r="DS3" s="32" t="s">
        <v>205</v>
      </c>
    </row>
    <row r="4" spans="1:124" ht="15" customHeight="1" x14ac:dyDescent="0.25">
      <c r="A4" s="27">
        <v>1</v>
      </c>
      <c r="B4" s="28" t="s">
        <v>571</v>
      </c>
      <c r="C4" s="28" t="s">
        <v>572</v>
      </c>
      <c r="D4" s="4" t="s">
        <v>377</v>
      </c>
      <c r="E4" s="4" t="s">
        <v>378</v>
      </c>
      <c r="F4" s="4" t="s">
        <v>346</v>
      </c>
      <c r="G4" s="6">
        <v>4.0599999999999996</v>
      </c>
      <c r="H4" s="4" t="s">
        <v>330</v>
      </c>
      <c r="I4" s="4">
        <v>5503248039</v>
      </c>
      <c r="J4" s="4" t="s">
        <v>379</v>
      </c>
      <c r="K4" s="4" t="s">
        <v>328</v>
      </c>
      <c r="L4" s="1"/>
      <c r="M4" s="4"/>
      <c r="N4" s="46">
        <v>43453</v>
      </c>
      <c r="O4" s="47" t="s">
        <v>767</v>
      </c>
      <c r="P4" s="4" t="s">
        <v>430</v>
      </c>
      <c r="Q4" s="46">
        <v>43647</v>
      </c>
      <c r="R4" s="33">
        <v>0</v>
      </c>
      <c r="S4" s="33">
        <v>1.0389999999999999</v>
      </c>
      <c r="T4" s="4" t="s">
        <v>328</v>
      </c>
      <c r="U4" s="1">
        <v>42886</v>
      </c>
      <c r="V4" s="4" t="s">
        <v>538</v>
      </c>
      <c r="W4" s="4" t="s">
        <v>430</v>
      </c>
      <c r="X4" s="4"/>
      <c r="Y4" s="4"/>
      <c r="Z4" s="4"/>
      <c r="AA4" s="6"/>
      <c r="AB4" s="4"/>
      <c r="AC4" s="4"/>
      <c r="AD4" s="4"/>
      <c r="AE4" s="4"/>
      <c r="AF4" s="1"/>
      <c r="AG4" s="4"/>
      <c r="AH4" s="1"/>
      <c r="AI4" s="4"/>
      <c r="AJ4" s="4"/>
      <c r="AK4" s="1"/>
      <c r="AL4" s="33"/>
      <c r="AM4" s="33"/>
      <c r="AN4" s="4"/>
      <c r="AO4" s="1"/>
      <c r="AP4" s="4"/>
      <c r="AQ4" s="4"/>
      <c r="AR4" s="4" t="s">
        <v>377</v>
      </c>
      <c r="AS4" s="4" t="s">
        <v>378</v>
      </c>
      <c r="AT4" s="4" t="s">
        <v>343</v>
      </c>
      <c r="AU4" s="6">
        <v>1801.54</v>
      </c>
      <c r="AV4" s="4" t="s">
        <v>330</v>
      </c>
      <c r="AW4" s="4">
        <v>5506066492</v>
      </c>
      <c r="AX4" s="4" t="s">
        <v>383</v>
      </c>
      <c r="AY4" s="4" t="s">
        <v>328</v>
      </c>
      <c r="AZ4" s="1"/>
      <c r="BA4" s="4"/>
      <c r="BB4" s="1">
        <v>43454</v>
      </c>
      <c r="BC4" s="4" t="s">
        <v>768</v>
      </c>
      <c r="BD4" s="4" t="s">
        <v>430</v>
      </c>
      <c r="BE4" s="1">
        <v>43647</v>
      </c>
      <c r="BF4" s="33">
        <v>0</v>
      </c>
      <c r="BG4" s="33">
        <v>0</v>
      </c>
      <c r="BH4" s="4" t="s">
        <v>328</v>
      </c>
      <c r="BI4" s="4"/>
      <c r="BJ4" s="4"/>
      <c r="BK4" s="4" t="s">
        <v>430</v>
      </c>
      <c r="BL4" s="4" t="s">
        <v>377</v>
      </c>
      <c r="BM4" s="4" t="s">
        <v>378</v>
      </c>
      <c r="BN4" s="4" t="s">
        <v>342</v>
      </c>
      <c r="BO4" s="6">
        <v>17.079999999999998</v>
      </c>
      <c r="BP4" s="4" t="s">
        <v>330</v>
      </c>
      <c r="BQ4" s="4">
        <v>5504097128</v>
      </c>
      <c r="BR4" s="4" t="s">
        <v>381</v>
      </c>
      <c r="BS4" s="4" t="s">
        <v>328</v>
      </c>
      <c r="BT4" s="1"/>
      <c r="BU4" s="4"/>
      <c r="BV4" s="1">
        <v>43452</v>
      </c>
      <c r="BW4" s="4" t="s">
        <v>769</v>
      </c>
      <c r="BX4" s="4" t="s">
        <v>430</v>
      </c>
      <c r="BY4" s="1">
        <v>43647</v>
      </c>
      <c r="BZ4" s="33">
        <v>3.4</v>
      </c>
      <c r="CA4" s="33">
        <v>4.2000000000000003E-2</v>
      </c>
      <c r="CB4" s="4" t="s">
        <v>328</v>
      </c>
      <c r="CC4" s="1">
        <v>42886</v>
      </c>
      <c r="CD4" s="4" t="s">
        <v>539</v>
      </c>
      <c r="CE4" s="4" t="s">
        <v>430</v>
      </c>
      <c r="CF4" s="4" t="s">
        <v>377</v>
      </c>
      <c r="CG4" s="4" t="s">
        <v>378</v>
      </c>
      <c r="CH4" s="4" t="s">
        <v>342</v>
      </c>
      <c r="CI4" s="6">
        <v>91.53</v>
      </c>
      <c r="CJ4" s="4" t="s">
        <v>330</v>
      </c>
      <c r="CK4" s="4">
        <v>5504037369</v>
      </c>
      <c r="CL4" s="4" t="s">
        <v>372</v>
      </c>
      <c r="CM4" s="4" t="s">
        <v>328</v>
      </c>
      <c r="CN4" s="1"/>
      <c r="CO4" s="4"/>
      <c r="CP4" s="1">
        <v>43453</v>
      </c>
      <c r="CQ4" s="4" t="s">
        <v>770</v>
      </c>
      <c r="CR4" s="4" t="s">
        <v>430</v>
      </c>
      <c r="CS4" s="1">
        <v>43101</v>
      </c>
      <c r="CT4" s="33">
        <v>6.94</v>
      </c>
      <c r="CU4" s="33">
        <v>0</v>
      </c>
      <c r="CV4" s="4" t="s">
        <v>328</v>
      </c>
      <c r="CW4" s="1">
        <v>42003</v>
      </c>
      <c r="CX4" s="4" t="s">
        <v>444</v>
      </c>
      <c r="CY4" s="4" t="s">
        <v>430</v>
      </c>
      <c r="CZ4" s="4" t="s">
        <v>377</v>
      </c>
      <c r="DA4" s="4" t="s">
        <v>378</v>
      </c>
      <c r="DB4" s="4" t="s">
        <v>342</v>
      </c>
      <c r="DC4" s="6">
        <v>19.940000000000001</v>
      </c>
      <c r="DD4" s="4" t="s">
        <v>330</v>
      </c>
      <c r="DE4" s="4">
        <v>5504097128</v>
      </c>
      <c r="DF4" s="4" t="s">
        <v>381</v>
      </c>
      <c r="DG4" s="4" t="s">
        <v>328</v>
      </c>
      <c r="DH4" s="1"/>
      <c r="DI4" s="4"/>
      <c r="DJ4" s="1">
        <v>43452</v>
      </c>
      <c r="DK4" s="4" t="s">
        <v>771</v>
      </c>
      <c r="DL4" s="4" t="s">
        <v>430</v>
      </c>
      <c r="DM4" s="1">
        <v>42917</v>
      </c>
      <c r="DN4" s="33">
        <v>8.5</v>
      </c>
      <c r="DO4" s="33">
        <v>0</v>
      </c>
      <c r="DP4" s="4" t="s">
        <v>328</v>
      </c>
      <c r="DQ4" s="1">
        <v>41893</v>
      </c>
      <c r="DR4" s="4" t="s">
        <v>441</v>
      </c>
      <c r="DS4" s="4" t="s">
        <v>430</v>
      </c>
      <c r="DT4" s="2">
        <f>IF(C4=[1]Лист1!$C2,1,0)</f>
        <v>1</v>
      </c>
    </row>
    <row r="5" spans="1:124" ht="15" customHeight="1" x14ac:dyDescent="0.25">
      <c r="A5" s="27">
        <v>2</v>
      </c>
      <c r="B5" s="28" t="s">
        <v>576</v>
      </c>
      <c r="C5" s="28" t="s">
        <v>577</v>
      </c>
      <c r="D5" s="4" t="s">
        <v>377</v>
      </c>
      <c r="E5" s="4" t="s">
        <v>378</v>
      </c>
      <c r="F5" s="4" t="s">
        <v>346</v>
      </c>
      <c r="G5" s="6">
        <v>2.84</v>
      </c>
      <c r="H5" s="4" t="s">
        <v>330</v>
      </c>
      <c r="I5" s="4">
        <v>5503248039</v>
      </c>
      <c r="J5" s="4" t="s">
        <v>379</v>
      </c>
      <c r="K5" s="4" t="s">
        <v>328</v>
      </c>
      <c r="L5" s="1"/>
      <c r="M5" s="4"/>
      <c r="N5" s="46">
        <v>43453</v>
      </c>
      <c r="O5" s="47" t="s">
        <v>767</v>
      </c>
      <c r="P5" s="4" t="s">
        <v>430</v>
      </c>
      <c r="Q5" s="46">
        <v>43647</v>
      </c>
      <c r="R5" s="33">
        <v>0</v>
      </c>
      <c r="S5" s="33">
        <v>1.0389999999999999</v>
      </c>
      <c r="T5" s="4" t="s">
        <v>328</v>
      </c>
      <c r="U5" s="1">
        <v>42886</v>
      </c>
      <c r="V5" s="4" t="s">
        <v>538</v>
      </c>
      <c r="W5" s="4" t="s">
        <v>430</v>
      </c>
      <c r="X5" s="4" t="s">
        <v>377</v>
      </c>
      <c r="Y5" s="4" t="s">
        <v>378</v>
      </c>
      <c r="Z5" s="4" t="s">
        <v>342</v>
      </c>
      <c r="AA5" s="6">
        <v>104.16</v>
      </c>
      <c r="AB5" s="4" t="s">
        <v>330</v>
      </c>
      <c r="AC5" s="4">
        <v>5506066492</v>
      </c>
      <c r="AD5" s="4" t="s">
        <v>383</v>
      </c>
      <c r="AE5" s="4" t="s">
        <v>328</v>
      </c>
      <c r="AF5" s="1"/>
      <c r="AG5" s="4"/>
      <c r="AH5" s="1">
        <v>43454</v>
      </c>
      <c r="AI5" s="4" t="s">
        <v>570</v>
      </c>
      <c r="AJ5" s="4" t="s">
        <v>430</v>
      </c>
      <c r="AK5" s="1">
        <v>43647</v>
      </c>
      <c r="AL5" s="33">
        <v>3.4</v>
      </c>
      <c r="AM5" s="33">
        <v>4.2000000000000003E-2</v>
      </c>
      <c r="AN5" s="4" t="s">
        <v>328</v>
      </c>
      <c r="AO5" s="1">
        <v>42886</v>
      </c>
      <c r="AP5" s="4" t="s">
        <v>539</v>
      </c>
      <c r="AQ5" s="4" t="s">
        <v>430</v>
      </c>
      <c r="AR5" s="4" t="s">
        <v>377</v>
      </c>
      <c r="AS5" s="4" t="s">
        <v>378</v>
      </c>
      <c r="AT5" s="4" t="s">
        <v>343</v>
      </c>
      <c r="AU5" s="6">
        <v>1801.54</v>
      </c>
      <c r="AV5" s="4" t="s">
        <v>330</v>
      </c>
      <c r="AW5" s="4">
        <v>5506066492</v>
      </c>
      <c r="AX5" s="4" t="s">
        <v>383</v>
      </c>
      <c r="AY5" s="4" t="s">
        <v>328</v>
      </c>
      <c r="AZ5" s="1"/>
      <c r="BA5" s="4"/>
      <c r="BB5" s="1">
        <v>43454</v>
      </c>
      <c r="BC5" s="4" t="s">
        <v>768</v>
      </c>
      <c r="BD5" s="4" t="s">
        <v>430</v>
      </c>
      <c r="BE5" s="1">
        <v>43647</v>
      </c>
      <c r="BF5" s="33">
        <v>0</v>
      </c>
      <c r="BG5" s="33">
        <v>0</v>
      </c>
      <c r="BH5" s="4" t="s">
        <v>328</v>
      </c>
      <c r="BI5" s="4"/>
      <c r="BJ5" s="4"/>
      <c r="BK5" s="4" t="s">
        <v>430</v>
      </c>
      <c r="BL5" s="4" t="s">
        <v>377</v>
      </c>
      <c r="BM5" s="4" t="s">
        <v>378</v>
      </c>
      <c r="BN5" s="4" t="s">
        <v>342</v>
      </c>
      <c r="BO5" s="6">
        <v>17.079999999999998</v>
      </c>
      <c r="BP5" s="4" t="s">
        <v>330</v>
      </c>
      <c r="BQ5" s="4">
        <v>5504097128</v>
      </c>
      <c r="BR5" s="4" t="s">
        <v>381</v>
      </c>
      <c r="BS5" s="4" t="s">
        <v>328</v>
      </c>
      <c r="BT5" s="1"/>
      <c r="BU5" s="4"/>
      <c r="BV5" s="1">
        <v>43452</v>
      </c>
      <c r="BW5" s="4" t="s">
        <v>769</v>
      </c>
      <c r="BX5" s="4" t="s">
        <v>430</v>
      </c>
      <c r="BY5" s="1">
        <v>43647</v>
      </c>
      <c r="BZ5" s="33">
        <v>5.0999999999999996</v>
      </c>
      <c r="CA5" s="33">
        <v>4.2000000000000003E-2</v>
      </c>
      <c r="CB5" s="4" t="s">
        <v>328</v>
      </c>
      <c r="CC5" s="1">
        <v>42886</v>
      </c>
      <c r="CD5" s="4" t="s">
        <v>539</v>
      </c>
      <c r="CE5" s="4" t="s">
        <v>430</v>
      </c>
      <c r="CF5" s="4"/>
      <c r="CG5" s="4"/>
      <c r="CH5" s="4"/>
      <c r="CI5" s="6"/>
      <c r="CJ5" s="4"/>
      <c r="CK5" s="4"/>
      <c r="CL5" s="4"/>
      <c r="CM5" s="4"/>
      <c r="CN5" s="1"/>
      <c r="CO5" s="4"/>
      <c r="CP5" s="1"/>
      <c r="CQ5" s="4"/>
      <c r="CR5" s="4"/>
      <c r="CS5" s="1"/>
      <c r="CT5" s="33"/>
      <c r="CU5" s="33"/>
      <c r="CV5" s="4"/>
      <c r="CW5" s="1"/>
      <c r="CX5" s="4"/>
      <c r="CY5" s="4"/>
      <c r="CZ5" s="4" t="s">
        <v>377</v>
      </c>
      <c r="DA5" s="4" t="s">
        <v>378</v>
      </c>
      <c r="DB5" s="4" t="s">
        <v>342</v>
      </c>
      <c r="DC5" s="6">
        <v>19.940000000000001</v>
      </c>
      <c r="DD5" s="4" t="s">
        <v>330</v>
      </c>
      <c r="DE5" s="4">
        <v>5504097128</v>
      </c>
      <c r="DF5" s="4" t="s">
        <v>381</v>
      </c>
      <c r="DG5" s="4" t="s">
        <v>328</v>
      </c>
      <c r="DH5" s="1"/>
      <c r="DI5" s="4"/>
      <c r="DJ5" s="1">
        <v>43452</v>
      </c>
      <c r="DK5" s="4" t="s">
        <v>771</v>
      </c>
      <c r="DL5" s="4" t="s">
        <v>430</v>
      </c>
      <c r="DM5" s="1">
        <v>42917</v>
      </c>
      <c r="DN5" s="33">
        <v>8.5</v>
      </c>
      <c r="DO5" s="33">
        <v>0</v>
      </c>
      <c r="DP5" s="4" t="s">
        <v>328</v>
      </c>
      <c r="DQ5" s="1">
        <v>41893</v>
      </c>
      <c r="DR5" s="4" t="s">
        <v>441</v>
      </c>
      <c r="DS5" s="4" t="s">
        <v>430</v>
      </c>
      <c r="DT5" s="2">
        <f>IF(C5=[1]Лист1!$C3,1,0)</f>
        <v>1</v>
      </c>
    </row>
    <row r="6" spans="1:124" ht="15" customHeight="1" x14ac:dyDescent="0.25">
      <c r="A6" s="27">
        <v>3</v>
      </c>
      <c r="B6" s="28" t="s">
        <v>580</v>
      </c>
      <c r="C6" s="28" t="s">
        <v>581</v>
      </c>
      <c r="D6" s="4" t="s">
        <v>377</v>
      </c>
      <c r="E6" s="4" t="s">
        <v>378</v>
      </c>
      <c r="F6" s="4" t="s">
        <v>346</v>
      </c>
      <c r="G6" s="6">
        <v>2.84</v>
      </c>
      <c r="H6" s="4" t="s">
        <v>330</v>
      </c>
      <c r="I6" s="4">
        <v>5503248039</v>
      </c>
      <c r="J6" s="4" t="s">
        <v>379</v>
      </c>
      <c r="K6" s="4" t="s">
        <v>328</v>
      </c>
      <c r="L6" s="1"/>
      <c r="M6" s="4"/>
      <c r="N6" s="46">
        <v>43453</v>
      </c>
      <c r="O6" s="47" t="s">
        <v>767</v>
      </c>
      <c r="P6" s="4" t="s">
        <v>430</v>
      </c>
      <c r="Q6" s="46">
        <v>43647</v>
      </c>
      <c r="R6" s="33">
        <v>0</v>
      </c>
      <c r="S6" s="33">
        <v>1.0389999999999999</v>
      </c>
      <c r="T6" s="4" t="s">
        <v>328</v>
      </c>
      <c r="U6" s="1">
        <v>42886</v>
      </c>
      <c r="V6" s="4" t="s">
        <v>538</v>
      </c>
      <c r="W6" s="4" t="s">
        <v>430</v>
      </c>
      <c r="X6" s="4" t="s">
        <v>377</v>
      </c>
      <c r="Y6" s="4" t="s">
        <v>378</v>
      </c>
      <c r="Z6" s="4" t="s">
        <v>342</v>
      </c>
      <c r="AA6" s="6">
        <v>104.16</v>
      </c>
      <c r="AB6" s="4" t="s">
        <v>330</v>
      </c>
      <c r="AC6" s="4">
        <v>5506066492</v>
      </c>
      <c r="AD6" s="4" t="s">
        <v>383</v>
      </c>
      <c r="AE6" s="4" t="s">
        <v>328</v>
      </c>
      <c r="AF6" s="1"/>
      <c r="AG6" s="4"/>
      <c r="AH6" s="1">
        <v>43454</v>
      </c>
      <c r="AI6" s="4" t="s">
        <v>570</v>
      </c>
      <c r="AJ6" s="4" t="s">
        <v>430</v>
      </c>
      <c r="AK6" s="1">
        <v>43647</v>
      </c>
      <c r="AL6" s="33">
        <v>3.4</v>
      </c>
      <c r="AM6" s="33">
        <v>4.2000000000000003E-2</v>
      </c>
      <c r="AN6" s="4" t="s">
        <v>328</v>
      </c>
      <c r="AO6" s="1">
        <v>42886</v>
      </c>
      <c r="AP6" s="4" t="s">
        <v>539</v>
      </c>
      <c r="AQ6" s="4" t="s">
        <v>430</v>
      </c>
      <c r="AR6" s="4" t="s">
        <v>377</v>
      </c>
      <c r="AS6" s="4" t="s">
        <v>378</v>
      </c>
      <c r="AT6" s="4" t="s">
        <v>343</v>
      </c>
      <c r="AU6" s="6">
        <v>1801.54</v>
      </c>
      <c r="AV6" s="4" t="s">
        <v>330</v>
      </c>
      <c r="AW6" s="4">
        <v>5506066492</v>
      </c>
      <c r="AX6" s="4" t="s">
        <v>383</v>
      </c>
      <c r="AY6" s="4" t="s">
        <v>328</v>
      </c>
      <c r="AZ6" s="1"/>
      <c r="BA6" s="4"/>
      <c r="BB6" s="1">
        <v>43454</v>
      </c>
      <c r="BC6" s="4" t="s">
        <v>768</v>
      </c>
      <c r="BD6" s="4" t="s">
        <v>430</v>
      </c>
      <c r="BE6" s="1">
        <v>43647</v>
      </c>
      <c r="BF6" s="33">
        <v>0</v>
      </c>
      <c r="BG6" s="33">
        <v>0</v>
      </c>
      <c r="BH6" s="4" t="s">
        <v>328</v>
      </c>
      <c r="BI6" s="4"/>
      <c r="BJ6" s="4"/>
      <c r="BK6" s="4" t="s">
        <v>430</v>
      </c>
      <c r="BL6" s="4" t="s">
        <v>377</v>
      </c>
      <c r="BM6" s="4" t="s">
        <v>378</v>
      </c>
      <c r="BN6" s="4" t="s">
        <v>342</v>
      </c>
      <c r="BO6" s="6">
        <v>17.079999999999998</v>
      </c>
      <c r="BP6" s="4" t="s">
        <v>330</v>
      </c>
      <c r="BQ6" s="4">
        <v>5504097128</v>
      </c>
      <c r="BR6" s="4" t="s">
        <v>381</v>
      </c>
      <c r="BS6" s="4" t="s">
        <v>328</v>
      </c>
      <c r="BT6" s="1"/>
      <c r="BU6" s="4"/>
      <c r="BV6" s="1">
        <v>43452</v>
      </c>
      <c r="BW6" s="4" t="s">
        <v>769</v>
      </c>
      <c r="BX6" s="4" t="s">
        <v>430</v>
      </c>
      <c r="BY6" s="1">
        <v>43647</v>
      </c>
      <c r="BZ6" s="33">
        <v>5.0999999999999996</v>
      </c>
      <c r="CA6" s="33">
        <v>4.2000000000000003E-2</v>
      </c>
      <c r="CB6" s="4" t="s">
        <v>328</v>
      </c>
      <c r="CC6" s="1">
        <v>42886</v>
      </c>
      <c r="CD6" s="4" t="s">
        <v>539</v>
      </c>
      <c r="CE6" s="4" t="s">
        <v>430</v>
      </c>
      <c r="CF6" s="4"/>
      <c r="CG6" s="4"/>
      <c r="CH6" s="4"/>
      <c r="CI6" s="6"/>
      <c r="CJ6" s="4"/>
      <c r="CK6" s="4"/>
      <c r="CL6" s="4"/>
      <c r="CM6" s="4"/>
      <c r="CN6" s="1"/>
      <c r="CO6" s="4"/>
      <c r="CP6" s="1"/>
      <c r="CQ6" s="4"/>
      <c r="CR6" s="4"/>
      <c r="CS6" s="1"/>
      <c r="CT6" s="33"/>
      <c r="CU6" s="33"/>
      <c r="CV6" s="4"/>
      <c r="CW6" s="1"/>
      <c r="CX6" s="4"/>
      <c r="CY6" s="4"/>
      <c r="CZ6" s="4" t="s">
        <v>377</v>
      </c>
      <c r="DA6" s="4" t="s">
        <v>378</v>
      </c>
      <c r="DB6" s="4" t="s">
        <v>342</v>
      </c>
      <c r="DC6" s="6">
        <v>19.940000000000001</v>
      </c>
      <c r="DD6" s="4" t="s">
        <v>330</v>
      </c>
      <c r="DE6" s="4">
        <v>5504097128</v>
      </c>
      <c r="DF6" s="4" t="s">
        <v>381</v>
      </c>
      <c r="DG6" s="4" t="s">
        <v>328</v>
      </c>
      <c r="DH6" s="1"/>
      <c r="DI6" s="4"/>
      <c r="DJ6" s="1">
        <v>43452</v>
      </c>
      <c r="DK6" s="4" t="s">
        <v>771</v>
      </c>
      <c r="DL6" s="4" t="s">
        <v>430</v>
      </c>
      <c r="DM6" s="1">
        <v>42917</v>
      </c>
      <c r="DN6" s="33">
        <v>8.5</v>
      </c>
      <c r="DO6" s="33">
        <v>0</v>
      </c>
      <c r="DP6" s="4" t="s">
        <v>328</v>
      </c>
      <c r="DQ6" s="1">
        <v>41893</v>
      </c>
      <c r="DR6" s="4" t="s">
        <v>441</v>
      </c>
      <c r="DS6" s="4" t="s">
        <v>430</v>
      </c>
      <c r="DT6" s="2">
        <f>IF(C6=[1]Лист1!$C4,1,0)</f>
        <v>1</v>
      </c>
    </row>
    <row r="7" spans="1:124" ht="15" customHeight="1" x14ac:dyDescent="0.25">
      <c r="A7" s="27">
        <v>4</v>
      </c>
      <c r="B7" s="28" t="s">
        <v>584</v>
      </c>
      <c r="C7" s="28" t="s">
        <v>585</v>
      </c>
      <c r="D7" s="4" t="s">
        <v>377</v>
      </c>
      <c r="E7" s="4" t="s">
        <v>378</v>
      </c>
      <c r="F7" s="4" t="s">
        <v>346</v>
      </c>
      <c r="G7" s="6">
        <v>2.84</v>
      </c>
      <c r="H7" s="4" t="s">
        <v>330</v>
      </c>
      <c r="I7" s="4">
        <v>5503248039</v>
      </c>
      <c r="J7" s="4" t="s">
        <v>379</v>
      </c>
      <c r="K7" s="4" t="s">
        <v>328</v>
      </c>
      <c r="L7" s="1"/>
      <c r="M7" s="4"/>
      <c r="N7" s="46">
        <v>43453</v>
      </c>
      <c r="O7" s="47" t="s">
        <v>767</v>
      </c>
      <c r="P7" s="4" t="s">
        <v>430</v>
      </c>
      <c r="Q7" s="46">
        <v>43647</v>
      </c>
      <c r="R7" s="33">
        <v>0</v>
      </c>
      <c r="S7" s="33">
        <v>1.0389999999999999</v>
      </c>
      <c r="T7" s="4" t="s">
        <v>328</v>
      </c>
      <c r="U7" s="1">
        <v>42886</v>
      </c>
      <c r="V7" s="4" t="s">
        <v>538</v>
      </c>
      <c r="W7" s="4" t="s">
        <v>430</v>
      </c>
      <c r="X7" s="4" t="s">
        <v>377</v>
      </c>
      <c r="Y7" s="4" t="s">
        <v>378</v>
      </c>
      <c r="Z7" s="4" t="s">
        <v>342</v>
      </c>
      <c r="AA7" s="6">
        <v>104.16</v>
      </c>
      <c r="AB7" s="4" t="s">
        <v>330</v>
      </c>
      <c r="AC7" s="4">
        <v>5506066492</v>
      </c>
      <c r="AD7" s="4" t="s">
        <v>383</v>
      </c>
      <c r="AE7" s="4" t="s">
        <v>328</v>
      </c>
      <c r="AF7" s="1"/>
      <c r="AG7" s="4"/>
      <c r="AH7" s="1">
        <v>43454</v>
      </c>
      <c r="AI7" s="4" t="s">
        <v>570</v>
      </c>
      <c r="AJ7" s="4" t="s">
        <v>430</v>
      </c>
      <c r="AK7" s="1">
        <v>43647</v>
      </c>
      <c r="AL7" s="33">
        <v>3.4</v>
      </c>
      <c r="AM7" s="33">
        <v>4.2000000000000003E-2</v>
      </c>
      <c r="AN7" s="4" t="s">
        <v>328</v>
      </c>
      <c r="AO7" s="1">
        <v>42886</v>
      </c>
      <c r="AP7" s="4" t="s">
        <v>539</v>
      </c>
      <c r="AQ7" s="4" t="s">
        <v>430</v>
      </c>
      <c r="AR7" s="4" t="s">
        <v>377</v>
      </c>
      <c r="AS7" s="4" t="s">
        <v>378</v>
      </c>
      <c r="AT7" s="4" t="s">
        <v>343</v>
      </c>
      <c r="AU7" s="6">
        <v>1801.54</v>
      </c>
      <c r="AV7" s="4" t="s">
        <v>330</v>
      </c>
      <c r="AW7" s="4">
        <v>5506066492</v>
      </c>
      <c r="AX7" s="4" t="s">
        <v>383</v>
      </c>
      <c r="AY7" s="4" t="s">
        <v>328</v>
      </c>
      <c r="AZ7" s="1"/>
      <c r="BA7" s="4"/>
      <c r="BB7" s="1">
        <v>43454</v>
      </c>
      <c r="BC7" s="4" t="s">
        <v>768</v>
      </c>
      <c r="BD7" s="4" t="s">
        <v>430</v>
      </c>
      <c r="BE7" s="1">
        <v>43647</v>
      </c>
      <c r="BF7" s="33">
        <v>0</v>
      </c>
      <c r="BG7" s="33">
        <v>0</v>
      </c>
      <c r="BH7" s="4" t="s">
        <v>328</v>
      </c>
      <c r="BI7" s="4"/>
      <c r="BJ7" s="4"/>
      <c r="BK7" s="4" t="s">
        <v>430</v>
      </c>
      <c r="BL7" s="4" t="s">
        <v>377</v>
      </c>
      <c r="BM7" s="4" t="s">
        <v>378</v>
      </c>
      <c r="BN7" s="4" t="s">
        <v>342</v>
      </c>
      <c r="BO7" s="6">
        <v>17.079999999999998</v>
      </c>
      <c r="BP7" s="4" t="s">
        <v>330</v>
      </c>
      <c r="BQ7" s="4">
        <v>5504097128</v>
      </c>
      <c r="BR7" s="4" t="s">
        <v>381</v>
      </c>
      <c r="BS7" s="4" t="s">
        <v>328</v>
      </c>
      <c r="BT7" s="1"/>
      <c r="BU7" s="4"/>
      <c r="BV7" s="1">
        <v>43452</v>
      </c>
      <c r="BW7" s="4" t="s">
        <v>769</v>
      </c>
      <c r="BX7" s="4" t="s">
        <v>430</v>
      </c>
      <c r="BY7" s="1">
        <v>43647</v>
      </c>
      <c r="BZ7" s="33">
        <v>5.0999999999999996</v>
      </c>
      <c r="CA7" s="33">
        <v>4.2000000000000003E-2</v>
      </c>
      <c r="CB7" s="4" t="s">
        <v>328</v>
      </c>
      <c r="CC7" s="1">
        <v>42886</v>
      </c>
      <c r="CD7" s="4" t="s">
        <v>539</v>
      </c>
      <c r="CE7" s="4" t="s">
        <v>430</v>
      </c>
      <c r="CF7" s="4"/>
      <c r="CG7" s="4"/>
      <c r="CH7" s="4"/>
      <c r="CI7" s="6"/>
      <c r="CJ7" s="4"/>
      <c r="CK7" s="4"/>
      <c r="CL7" s="4"/>
      <c r="CM7" s="4"/>
      <c r="CN7" s="1"/>
      <c r="CO7" s="4"/>
      <c r="CP7" s="1"/>
      <c r="CQ7" s="4"/>
      <c r="CR7" s="4"/>
      <c r="CS7" s="1"/>
      <c r="CT7" s="33"/>
      <c r="CU7" s="33"/>
      <c r="CV7" s="4"/>
      <c r="CW7" s="1"/>
      <c r="CX7" s="4"/>
      <c r="CY7" s="4"/>
      <c r="CZ7" s="4" t="s">
        <v>377</v>
      </c>
      <c r="DA7" s="4" t="s">
        <v>378</v>
      </c>
      <c r="DB7" s="4" t="s">
        <v>342</v>
      </c>
      <c r="DC7" s="6">
        <v>19.940000000000001</v>
      </c>
      <c r="DD7" s="4" t="s">
        <v>330</v>
      </c>
      <c r="DE7" s="4">
        <v>5504097128</v>
      </c>
      <c r="DF7" s="4" t="s">
        <v>381</v>
      </c>
      <c r="DG7" s="4" t="s">
        <v>328</v>
      </c>
      <c r="DH7" s="1"/>
      <c r="DI7" s="4"/>
      <c r="DJ7" s="1">
        <v>43452</v>
      </c>
      <c r="DK7" s="4" t="s">
        <v>771</v>
      </c>
      <c r="DL7" s="4" t="s">
        <v>430</v>
      </c>
      <c r="DM7" s="1">
        <v>42917</v>
      </c>
      <c r="DN7" s="33">
        <v>8.5</v>
      </c>
      <c r="DO7" s="33">
        <v>0</v>
      </c>
      <c r="DP7" s="4" t="s">
        <v>328</v>
      </c>
      <c r="DQ7" s="1">
        <v>41893</v>
      </c>
      <c r="DR7" s="4" t="s">
        <v>441</v>
      </c>
      <c r="DS7" s="4" t="s">
        <v>430</v>
      </c>
      <c r="DT7" s="2">
        <f>IF(C7=[1]Лист1!$C5,1,0)</f>
        <v>1</v>
      </c>
    </row>
    <row r="8" spans="1:124" ht="15" customHeight="1" x14ac:dyDescent="0.25">
      <c r="A8" s="27">
        <v>5</v>
      </c>
      <c r="B8" s="28" t="s">
        <v>588</v>
      </c>
      <c r="C8" s="28" t="s">
        <v>589</v>
      </c>
      <c r="D8" s="4" t="s">
        <v>377</v>
      </c>
      <c r="E8" s="4" t="s">
        <v>378</v>
      </c>
      <c r="F8" s="4" t="s">
        <v>346</v>
      </c>
      <c r="G8" s="6">
        <v>4.0599999999999996</v>
      </c>
      <c r="H8" s="4" t="s">
        <v>330</v>
      </c>
      <c r="I8" s="4">
        <v>5503248039</v>
      </c>
      <c r="J8" s="4" t="s">
        <v>379</v>
      </c>
      <c r="K8" s="4" t="s">
        <v>328</v>
      </c>
      <c r="L8" s="1"/>
      <c r="M8" s="4"/>
      <c r="N8" s="46">
        <v>43453</v>
      </c>
      <c r="O8" s="47" t="s">
        <v>767</v>
      </c>
      <c r="P8" s="4" t="s">
        <v>430</v>
      </c>
      <c r="Q8" s="46">
        <v>43647</v>
      </c>
      <c r="R8" s="33">
        <v>0</v>
      </c>
      <c r="S8" s="33">
        <v>1.0389999999999999</v>
      </c>
      <c r="T8" s="4" t="s">
        <v>328</v>
      </c>
      <c r="U8" s="1">
        <v>42886</v>
      </c>
      <c r="V8" s="4" t="s">
        <v>538</v>
      </c>
      <c r="W8" s="4" t="s">
        <v>430</v>
      </c>
      <c r="X8" s="4" t="s">
        <v>377</v>
      </c>
      <c r="Y8" s="4" t="s">
        <v>378</v>
      </c>
      <c r="Z8" s="4" t="s">
        <v>342</v>
      </c>
      <c r="AA8" s="6">
        <v>104.16</v>
      </c>
      <c r="AB8" s="4" t="s">
        <v>330</v>
      </c>
      <c r="AC8" s="4">
        <v>5506066492</v>
      </c>
      <c r="AD8" s="4" t="s">
        <v>383</v>
      </c>
      <c r="AE8" s="4" t="s">
        <v>328</v>
      </c>
      <c r="AF8" s="1"/>
      <c r="AG8" s="4"/>
      <c r="AH8" s="1">
        <v>43454</v>
      </c>
      <c r="AI8" s="4" t="s">
        <v>570</v>
      </c>
      <c r="AJ8" s="4" t="s">
        <v>430</v>
      </c>
      <c r="AK8" s="1">
        <v>43647</v>
      </c>
      <c r="AL8" s="33">
        <v>3.4</v>
      </c>
      <c r="AM8" s="33">
        <v>4.2000000000000003E-2</v>
      </c>
      <c r="AN8" s="4" t="s">
        <v>328</v>
      </c>
      <c r="AO8" s="1">
        <v>42886</v>
      </c>
      <c r="AP8" s="4" t="s">
        <v>539</v>
      </c>
      <c r="AQ8" s="4" t="s">
        <v>430</v>
      </c>
      <c r="AR8" s="4" t="s">
        <v>377</v>
      </c>
      <c r="AS8" s="4" t="s">
        <v>378</v>
      </c>
      <c r="AT8" s="4" t="s">
        <v>343</v>
      </c>
      <c r="AU8" s="6">
        <v>1801.54</v>
      </c>
      <c r="AV8" s="4" t="s">
        <v>330</v>
      </c>
      <c r="AW8" s="4">
        <v>5506066492</v>
      </c>
      <c r="AX8" s="4" t="s">
        <v>383</v>
      </c>
      <c r="AY8" s="4" t="s">
        <v>328</v>
      </c>
      <c r="AZ8" s="1"/>
      <c r="BA8" s="4"/>
      <c r="BB8" s="1">
        <v>43454</v>
      </c>
      <c r="BC8" s="4" t="s">
        <v>768</v>
      </c>
      <c r="BD8" s="4" t="s">
        <v>430</v>
      </c>
      <c r="BE8" s="1">
        <v>43647</v>
      </c>
      <c r="BF8" s="33">
        <v>0</v>
      </c>
      <c r="BG8" s="33">
        <v>0</v>
      </c>
      <c r="BH8" s="4" t="s">
        <v>328</v>
      </c>
      <c r="BI8" s="4"/>
      <c r="BJ8" s="4"/>
      <c r="BK8" s="4" t="s">
        <v>430</v>
      </c>
      <c r="BL8" s="4" t="s">
        <v>377</v>
      </c>
      <c r="BM8" s="4" t="s">
        <v>378</v>
      </c>
      <c r="BN8" s="4" t="s">
        <v>342</v>
      </c>
      <c r="BO8" s="6">
        <v>17.079999999999998</v>
      </c>
      <c r="BP8" s="4" t="s">
        <v>330</v>
      </c>
      <c r="BQ8" s="4">
        <v>5504097128</v>
      </c>
      <c r="BR8" s="4" t="s">
        <v>381</v>
      </c>
      <c r="BS8" s="4" t="s">
        <v>328</v>
      </c>
      <c r="BT8" s="1"/>
      <c r="BU8" s="4"/>
      <c r="BV8" s="1">
        <v>43452</v>
      </c>
      <c r="BW8" s="4" t="s">
        <v>769</v>
      </c>
      <c r="BX8" s="4" t="s">
        <v>430</v>
      </c>
      <c r="BY8" s="1">
        <v>43647</v>
      </c>
      <c r="BZ8" s="33">
        <v>5.0999999999999996</v>
      </c>
      <c r="CA8" s="33">
        <v>4.2000000000000003E-2</v>
      </c>
      <c r="CB8" s="4" t="s">
        <v>328</v>
      </c>
      <c r="CC8" s="1">
        <v>42886</v>
      </c>
      <c r="CD8" s="4" t="s">
        <v>539</v>
      </c>
      <c r="CE8" s="4" t="s">
        <v>430</v>
      </c>
      <c r="CF8" s="4" t="s">
        <v>377</v>
      </c>
      <c r="CG8" s="4" t="s">
        <v>378</v>
      </c>
      <c r="CH8" s="4" t="s">
        <v>342</v>
      </c>
      <c r="CI8" s="6">
        <v>91.53</v>
      </c>
      <c r="CJ8" s="4" t="s">
        <v>330</v>
      </c>
      <c r="CK8" s="4">
        <v>5504037369</v>
      </c>
      <c r="CL8" s="4" t="s">
        <v>372</v>
      </c>
      <c r="CM8" s="4" t="s">
        <v>328</v>
      </c>
      <c r="CN8" s="1"/>
      <c r="CO8" s="4"/>
      <c r="CP8" s="1">
        <v>43453</v>
      </c>
      <c r="CQ8" s="4" t="s">
        <v>770</v>
      </c>
      <c r="CR8" s="4" t="s">
        <v>430</v>
      </c>
      <c r="CS8" s="1">
        <v>43101</v>
      </c>
      <c r="CT8" s="33">
        <v>6.94</v>
      </c>
      <c r="CU8" s="33">
        <v>0</v>
      </c>
      <c r="CV8" s="4" t="s">
        <v>328</v>
      </c>
      <c r="CW8" s="1">
        <v>42003</v>
      </c>
      <c r="CX8" s="4" t="s">
        <v>444</v>
      </c>
      <c r="CY8" s="4" t="s">
        <v>430</v>
      </c>
      <c r="CZ8" s="4" t="s">
        <v>377</v>
      </c>
      <c r="DA8" s="4" t="s">
        <v>378</v>
      </c>
      <c r="DB8" s="4" t="s">
        <v>342</v>
      </c>
      <c r="DC8" s="6">
        <v>19.940000000000001</v>
      </c>
      <c r="DD8" s="4" t="s">
        <v>330</v>
      </c>
      <c r="DE8" s="4">
        <v>5504097128</v>
      </c>
      <c r="DF8" s="4" t="s">
        <v>381</v>
      </c>
      <c r="DG8" s="4" t="s">
        <v>328</v>
      </c>
      <c r="DH8" s="1"/>
      <c r="DI8" s="4"/>
      <c r="DJ8" s="1">
        <v>43452</v>
      </c>
      <c r="DK8" s="4" t="s">
        <v>771</v>
      </c>
      <c r="DL8" s="4" t="s">
        <v>430</v>
      </c>
      <c r="DM8" s="1">
        <v>42917</v>
      </c>
      <c r="DN8" s="33">
        <v>8.5</v>
      </c>
      <c r="DO8" s="33">
        <v>0</v>
      </c>
      <c r="DP8" s="4" t="s">
        <v>328</v>
      </c>
      <c r="DQ8" s="1">
        <v>41893</v>
      </c>
      <c r="DR8" s="4" t="s">
        <v>441</v>
      </c>
      <c r="DS8" s="4" t="s">
        <v>430</v>
      </c>
      <c r="DT8" s="2">
        <f>IF(C8=[1]Лист1!$C6,1,0)</f>
        <v>1</v>
      </c>
    </row>
    <row r="9" spans="1:124" ht="15" customHeight="1" x14ac:dyDescent="0.25">
      <c r="A9" s="27">
        <v>6</v>
      </c>
      <c r="B9" s="28" t="s">
        <v>592</v>
      </c>
      <c r="C9" s="28" t="s">
        <v>593</v>
      </c>
      <c r="D9" s="4" t="s">
        <v>377</v>
      </c>
      <c r="E9" s="4" t="s">
        <v>378</v>
      </c>
      <c r="F9" s="4" t="s">
        <v>346</v>
      </c>
      <c r="G9" s="6">
        <v>4.0599999999999996</v>
      </c>
      <c r="H9" s="4" t="s">
        <v>330</v>
      </c>
      <c r="I9" s="4">
        <v>5503248039</v>
      </c>
      <c r="J9" s="4" t="s">
        <v>379</v>
      </c>
      <c r="K9" s="4" t="s">
        <v>328</v>
      </c>
      <c r="L9" s="1"/>
      <c r="M9" s="4"/>
      <c r="N9" s="46">
        <v>43453</v>
      </c>
      <c r="O9" s="47" t="s">
        <v>767</v>
      </c>
      <c r="P9" s="4" t="s">
        <v>430</v>
      </c>
      <c r="Q9" s="46">
        <v>43647</v>
      </c>
      <c r="R9" s="33">
        <v>0</v>
      </c>
      <c r="S9" s="33">
        <v>1.0389999999999999</v>
      </c>
      <c r="T9" s="4" t="s">
        <v>328</v>
      </c>
      <c r="U9" s="1">
        <v>42886</v>
      </c>
      <c r="V9" s="4" t="s">
        <v>538</v>
      </c>
      <c r="W9" s="4" t="s">
        <v>430</v>
      </c>
      <c r="X9" s="4" t="s">
        <v>377</v>
      </c>
      <c r="Y9" s="4" t="s">
        <v>378</v>
      </c>
      <c r="Z9" s="4" t="s">
        <v>342</v>
      </c>
      <c r="AA9" s="6">
        <v>102.34</v>
      </c>
      <c r="AB9" s="4" t="s">
        <v>330</v>
      </c>
      <c r="AC9" s="4">
        <v>5503249258</v>
      </c>
      <c r="AD9" s="4" t="s">
        <v>380</v>
      </c>
      <c r="AE9" s="4" t="s">
        <v>328</v>
      </c>
      <c r="AF9" s="1"/>
      <c r="AG9" s="4"/>
      <c r="AH9" s="1">
        <v>43454</v>
      </c>
      <c r="AI9" s="4" t="s">
        <v>570</v>
      </c>
      <c r="AJ9" s="4" t="s">
        <v>430</v>
      </c>
      <c r="AK9" s="1">
        <v>43647</v>
      </c>
      <c r="AL9" s="33">
        <v>3.4</v>
      </c>
      <c r="AM9" s="33">
        <v>4.2000000000000003E-2</v>
      </c>
      <c r="AN9" s="4" t="s">
        <v>328</v>
      </c>
      <c r="AO9" s="1">
        <v>42886</v>
      </c>
      <c r="AP9" s="4" t="s">
        <v>539</v>
      </c>
      <c r="AQ9" s="4" t="s">
        <v>430</v>
      </c>
      <c r="AR9" s="4" t="s">
        <v>377</v>
      </c>
      <c r="AS9" s="4" t="s">
        <v>378</v>
      </c>
      <c r="AT9" s="4" t="s">
        <v>343</v>
      </c>
      <c r="AU9" s="6">
        <v>1561.45</v>
      </c>
      <c r="AV9" s="4" t="s">
        <v>330</v>
      </c>
      <c r="AW9" s="4">
        <v>5503249258</v>
      </c>
      <c r="AX9" s="4" t="s">
        <v>380</v>
      </c>
      <c r="AY9" s="4" t="s">
        <v>328</v>
      </c>
      <c r="AZ9" s="1"/>
      <c r="BA9" s="4"/>
      <c r="BB9" s="1">
        <v>43454</v>
      </c>
      <c r="BC9" s="4" t="s">
        <v>768</v>
      </c>
      <c r="BD9" s="4" t="s">
        <v>430</v>
      </c>
      <c r="BE9" s="1">
        <v>43647</v>
      </c>
      <c r="BF9" s="33">
        <v>0</v>
      </c>
      <c r="BG9" s="33">
        <v>0</v>
      </c>
      <c r="BH9" s="4" t="s">
        <v>328</v>
      </c>
      <c r="BI9" s="4"/>
      <c r="BJ9" s="4"/>
      <c r="BK9" s="4" t="s">
        <v>430</v>
      </c>
      <c r="BL9" s="4" t="s">
        <v>377</v>
      </c>
      <c r="BM9" s="4" t="s">
        <v>378</v>
      </c>
      <c r="BN9" s="4" t="s">
        <v>342</v>
      </c>
      <c r="BO9" s="6">
        <v>17.079999999999998</v>
      </c>
      <c r="BP9" s="4" t="s">
        <v>330</v>
      </c>
      <c r="BQ9" s="4">
        <v>5504097128</v>
      </c>
      <c r="BR9" s="4" t="s">
        <v>381</v>
      </c>
      <c r="BS9" s="4" t="s">
        <v>328</v>
      </c>
      <c r="BT9" s="1"/>
      <c r="BU9" s="4"/>
      <c r="BV9" s="1">
        <v>43452</v>
      </c>
      <c r="BW9" s="4" t="s">
        <v>769</v>
      </c>
      <c r="BX9" s="4" t="s">
        <v>430</v>
      </c>
      <c r="BY9" s="1">
        <v>43647</v>
      </c>
      <c r="BZ9" s="33">
        <v>5.0999999999999996</v>
      </c>
      <c r="CA9" s="33">
        <v>4.2000000000000003E-2</v>
      </c>
      <c r="CB9" s="4" t="s">
        <v>328</v>
      </c>
      <c r="CC9" s="1">
        <v>42886</v>
      </c>
      <c r="CD9" s="4" t="s">
        <v>539</v>
      </c>
      <c r="CE9" s="4" t="s">
        <v>430</v>
      </c>
      <c r="CF9" s="4" t="s">
        <v>377</v>
      </c>
      <c r="CG9" s="4" t="s">
        <v>378</v>
      </c>
      <c r="CH9" s="4" t="s">
        <v>342</v>
      </c>
      <c r="CI9" s="6">
        <v>91.53</v>
      </c>
      <c r="CJ9" s="4" t="s">
        <v>330</v>
      </c>
      <c r="CK9" s="4">
        <v>5504037369</v>
      </c>
      <c r="CL9" s="4" t="s">
        <v>372</v>
      </c>
      <c r="CM9" s="4" t="s">
        <v>328</v>
      </c>
      <c r="CN9" s="1"/>
      <c r="CO9" s="4"/>
      <c r="CP9" s="1">
        <v>43453</v>
      </c>
      <c r="CQ9" s="4" t="s">
        <v>770</v>
      </c>
      <c r="CR9" s="4" t="s">
        <v>430</v>
      </c>
      <c r="CS9" s="1">
        <v>43101</v>
      </c>
      <c r="CT9" s="33">
        <v>6.94</v>
      </c>
      <c r="CU9" s="33">
        <v>0</v>
      </c>
      <c r="CV9" s="4" t="s">
        <v>328</v>
      </c>
      <c r="CW9" s="1">
        <v>42003</v>
      </c>
      <c r="CX9" s="4" t="s">
        <v>444</v>
      </c>
      <c r="CY9" s="4" t="s">
        <v>430</v>
      </c>
      <c r="CZ9" s="4" t="s">
        <v>377</v>
      </c>
      <c r="DA9" s="4" t="s">
        <v>378</v>
      </c>
      <c r="DB9" s="4" t="s">
        <v>342</v>
      </c>
      <c r="DC9" s="6">
        <v>19.940000000000001</v>
      </c>
      <c r="DD9" s="4" t="s">
        <v>330</v>
      </c>
      <c r="DE9" s="4">
        <v>5504097128</v>
      </c>
      <c r="DF9" s="4" t="s">
        <v>381</v>
      </c>
      <c r="DG9" s="4" t="s">
        <v>328</v>
      </c>
      <c r="DH9" s="1"/>
      <c r="DI9" s="4"/>
      <c r="DJ9" s="1">
        <v>43452</v>
      </c>
      <c r="DK9" s="4" t="s">
        <v>771</v>
      </c>
      <c r="DL9" s="4" t="s">
        <v>430</v>
      </c>
      <c r="DM9" s="1">
        <v>42917</v>
      </c>
      <c r="DN9" s="33">
        <v>8.5</v>
      </c>
      <c r="DO9" s="33">
        <v>0</v>
      </c>
      <c r="DP9" s="4" t="s">
        <v>328</v>
      </c>
      <c r="DQ9" s="1">
        <v>41893</v>
      </c>
      <c r="DR9" s="4" t="s">
        <v>441</v>
      </c>
      <c r="DS9" s="4" t="s">
        <v>430</v>
      </c>
      <c r="DT9" s="2">
        <f>IF(C9=[1]Лист1!$C7,1,0)</f>
        <v>1</v>
      </c>
    </row>
    <row r="10" spans="1:124" ht="15" customHeight="1" x14ac:dyDescent="0.25">
      <c r="A10" s="27">
        <v>7</v>
      </c>
      <c r="B10" s="28" t="s">
        <v>597</v>
      </c>
      <c r="C10" s="28" t="s">
        <v>598</v>
      </c>
      <c r="D10" s="4" t="s">
        <v>377</v>
      </c>
      <c r="E10" s="4" t="s">
        <v>378</v>
      </c>
      <c r="F10" s="4" t="s">
        <v>346</v>
      </c>
      <c r="G10" s="6">
        <v>4.0599999999999996</v>
      </c>
      <c r="H10" s="4" t="s">
        <v>330</v>
      </c>
      <c r="I10" s="4">
        <v>5503248039</v>
      </c>
      <c r="J10" s="4" t="s">
        <v>379</v>
      </c>
      <c r="K10" s="4" t="s">
        <v>328</v>
      </c>
      <c r="L10" s="1"/>
      <c r="M10" s="4"/>
      <c r="N10" s="46">
        <v>43453</v>
      </c>
      <c r="O10" s="47" t="s">
        <v>767</v>
      </c>
      <c r="P10" s="4" t="s">
        <v>430</v>
      </c>
      <c r="Q10" s="46">
        <v>43647</v>
      </c>
      <c r="R10" s="33">
        <v>0</v>
      </c>
      <c r="S10" s="33">
        <v>1.0389999999999999</v>
      </c>
      <c r="T10" s="4" t="s">
        <v>328</v>
      </c>
      <c r="U10" s="1">
        <v>42886</v>
      </c>
      <c r="V10" s="4" t="s">
        <v>538</v>
      </c>
      <c r="W10" s="4" t="s">
        <v>430</v>
      </c>
      <c r="X10" s="4" t="s">
        <v>377</v>
      </c>
      <c r="Y10" s="4" t="s">
        <v>378</v>
      </c>
      <c r="Z10" s="4" t="s">
        <v>342</v>
      </c>
      <c r="AA10" s="6">
        <v>102.34</v>
      </c>
      <c r="AB10" s="4" t="s">
        <v>330</v>
      </c>
      <c r="AC10" s="4">
        <v>5503249258</v>
      </c>
      <c r="AD10" s="4" t="s">
        <v>380</v>
      </c>
      <c r="AE10" s="4" t="s">
        <v>328</v>
      </c>
      <c r="AF10" s="1"/>
      <c r="AG10" s="4"/>
      <c r="AH10" s="1">
        <v>43454</v>
      </c>
      <c r="AI10" s="4" t="s">
        <v>570</v>
      </c>
      <c r="AJ10" s="4" t="s">
        <v>430</v>
      </c>
      <c r="AK10" s="1">
        <v>43647</v>
      </c>
      <c r="AL10" s="33">
        <v>3.4</v>
      </c>
      <c r="AM10" s="33">
        <v>4.2000000000000003E-2</v>
      </c>
      <c r="AN10" s="4" t="s">
        <v>328</v>
      </c>
      <c r="AO10" s="1">
        <v>42886</v>
      </c>
      <c r="AP10" s="4" t="s">
        <v>539</v>
      </c>
      <c r="AQ10" s="4" t="s">
        <v>430</v>
      </c>
      <c r="AR10" s="4" t="s">
        <v>377</v>
      </c>
      <c r="AS10" s="4" t="s">
        <v>378</v>
      </c>
      <c r="AT10" s="4" t="s">
        <v>343</v>
      </c>
      <c r="AU10" s="6">
        <v>1561.45</v>
      </c>
      <c r="AV10" s="4" t="s">
        <v>330</v>
      </c>
      <c r="AW10" s="4">
        <v>5503249258</v>
      </c>
      <c r="AX10" s="4" t="s">
        <v>380</v>
      </c>
      <c r="AY10" s="4" t="s">
        <v>328</v>
      </c>
      <c r="AZ10" s="1"/>
      <c r="BA10" s="4"/>
      <c r="BB10" s="1">
        <v>43454</v>
      </c>
      <c r="BC10" s="4" t="s">
        <v>768</v>
      </c>
      <c r="BD10" s="4" t="s">
        <v>430</v>
      </c>
      <c r="BE10" s="1">
        <v>43647</v>
      </c>
      <c r="BF10" s="33">
        <v>0</v>
      </c>
      <c r="BG10" s="33">
        <v>0</v>
      </c>
      <c r="BH10" s="4" t="s">
        <v>328</v>
      </c>
      <c r="BI10" s="4"/>
      <c r="BJ10" s="4"/>
      <c r="BK10" s="4" t="s">
        <v>430</v>
      </c>
      <c r="BL10" s="4" t="s">
        <v>377</v>
      </c>
      <c r="BM10" s="4" t="s">
        <v>378</v>
      </c>
      <c r="BN10" s="4" t="s">
        <v>342</v>
      </c>
      <c r="BO10" s="6">
        <v>17.079999999999998</v>
      </c>
      <c r="BP10" s="4" t="s">
        <v>330</v>
      </c>
      <c r="BQ10" s="4">
        <v>5504097128</v>
      </c>
      <c r="BR10" s="4" t="s">
        <v>381</v>
      </c>
      <c r="BS10" s="4" t="s">
        <v>328</v>
      </c>
      <c r="BT10" s="1"/>
      <c r="BU10" s="4"/>
      <c r="BV10" s="1">
        <v>43452</v>
      </c>
      <c r="BW10" s="4" t="s">
        <v>769</v>
      </c>
      <c r="BX10" s="4" t="s">
        <v>430</v>
      </c>
      <c r="BY10" s="1">
        <v>43647</v>
      </c>
      <c r="BZ10" s="33">
        <v>5.0999999999999996</v>
      </c>
      <c r="CA10" s="33">
        <v>4.2000000000000003E-2</v>
      </c>
      <c r="CB10" s="4" t="s">
        <v>328</v>
      </c>
      <c r="CC10" s="1">
        <v>42886</v>
      </c>
      <c r="CD10" s="4" t="s">
        <v>539</v>
      </c>
      <c r="CE10" s="4" t="s">
        <v>430</v>
      </c>
      <c r="CF10" s="4" t="s">
        <v>377</v>
      </c>
      <c r="CG10" s="4" t="s">
        <v>378</v>
      </c>
      <c r="CH10" s="4" t="s">
        <v>342</v>
      </c>
      <c r="CI10" s="6">
        <v>91.53</v>
      </c>
      <c r="CJ10" s="4" t="s">
        <v>330</v>
      </c>
      <c r="CK10" s="4">
        <v>5504037369</v>
      </c>
      <c r="CL10" s="4" t="s">
        <v>372</v>
      </c>
      <c r="CM10" s="4" t="s">
        <v>328</v>
      </c>
      <c r="CN10" s="1"/>
      <c r="CO10" s="4"/>
      <c r="CP10" s="1">
        <v>43453</v>
      </c>
      <c r="CQ10" s="4" t="s">
        <v>770</v>
      </c>
      <c r="CR10" s="4" t="s">
        <v>430</v>
      </c>
      <c r="CS10" s="1">
        <v>43101</v>
      </c>
      <c r="CT10" s="33">
        <v>6.94</v>
      </c>
      <c r="CU10" s="33">
        <v>0</v>
      </c>
      <c r="CV10" s="4" t="s">
        <v>328</v>
      </c>
      <c r="CW10" s="1">
        <v>42003</v>
      </c>
      <c r="CX10" s="4" t="s">
        <v>444</v>
      </c>
      <c r="CY10" s="4" t="s">
        <v>430</v>
      </c>
      <c r="CZ10" s="4" t="s">
        <v>377</v>
      </c>
      <c r="DA10" s="4" t="s">
        <v>378</v>
      </c>
      <c r="DB10" s="4" t="s">
        <v>342</v>
      </c>
      <c r="DC10" s="6">
        <v>19.940000000000001</v>
      </c>
      <c r="DD10" s="4" t="s">
        <v>330</v>
      </c>
      <c r="DE10" s="4">
        <v>5504097128</v>
      </c>
      <c r="DF10" s="4" t="s">
        <v>381</v>
      </c>
      <c r="DG10" s="4" t="s">
        <v>328</v>
      </c>
      <c r="DH10" s="1"/>
      <c r="DI10" s="4"/>
      <c r="DJ10" s="1">
        <v>43452</v>
      </c>
      <c r="DK10" s="4" t="s">
        <v>771</v>
      </c>
      <c r="DL10" s="4" t="s">
        <v>430</v>
      </c>
      <c r="DM10" s="1">
        <v>42917</v>
      </c>
      <c r="DN10" s="33">
        <v>8.5</v>
      </c>
      <c r="DO10" s="33">
        <v>0</v>
      </c>
      <c r="DP10" s="4" t="s">
        <v>328</v>
      </c>
      <c r="DQ10" s="1">
        <v>41893</v>
      </c>
      <c r="DR10" s="4" t="s">
        <v>441</v>
      </c>
      <c r="DS10" s="4" t="s">
        <v>430</v>
      </c>
      <c r="DT10" s="2">
        <f>IF(C10=[1]Лист1!$C8,1,0)</f>
        <v>1</v>
      </c>
    </row>
    <row r="11" spans="1:124" ht="15" customHeight="1" x14ac:dyDescent="0.25">
      <c r="A11" s="27">
        <v>8</v>
      </c>
      <c r="B11" s="28" t="s">
        <v>602</v>
      </c>
      <c r="C11" s="28" t="s">
        <v>603</v>
      </c>
      <c r="D11" s="4" t="s">
        <v>377</v>
      </c>
      <c r="E11" s="4" t="s">
        <v>378</v>
      </c>
      <c r="F11" s="4" t="s">
        <v>346</v>
      </c>
      <c r="G11" s="6">
        <v>4.0599999999999996</v>
      </c>
      <c r="H11" s="4" t="s">
        <v>330</v>
      </c>
      <c r="I11" s="4">
        <v>5503248039</v>
      </c>
      <c r="J11" s="4" t="s">
        <v>379</v>
      </c>
      <c r="K11" s="4" t="s">
        <v>328</v>
      </c>
      <c r="L11" s="1"/>
      <c r="M11" s="4"/>
      <c r="N11" s="46">
        <v>43453</v>
      </c>
      <c r="O11" s="47" t="s">
        <v>767</v>
      </c>
      <c r="P11" s="4" t="s">
        <v>430</v>
      </c>
      <c r="Q11" s="46">
        <v>43647</v>
      </c>
      <c r="R11" s="33">
        <v>0</v>
      </c>
      <c r="S11" s="33">
        <v>1.208</v>
      </c>
      <c r="T11" s="4" t="s">
        <v>328</v>
      </c>
      <c r="U11" s="1">
        <v>42886</v>
      </c>
      <c r="V11" s="4" t="s">
        <v>538</v>
      </c>
      <c r="W11" s="4" t="s">
        <v>430</v>
      </c>
      <c r="X11" s="4" t="s">
        <v>377</v>
      </c>
      <c r="Y11" s="4" t="s">
        <v>378</v>
      </c>
      <c r="Z11" s="4" t="s">
        <v>342</v>
      </c>
      <c r="AA11" s="6">
        <v>102.34</v>
      </c>
      <c r="AB11" s="4" t="s">
        <v>330</v>
      </c>
      <c r="AC11" s="4">
        <v>5503249258</v>
      </c>
      <c r="AD11" s="4" t="s">
        <v>380</v>
      </c>
      <c r="AE11" s="4" t="s">
        <v>328</v>
      </c>
      <c r="AF11" s="1"/>
      <c r="AG11" s="4"/>
      <c r="AH11" s="1">
        <v>43454</v>
      </c>
      <c r="AI11" s="4" t="s">
        <v>570</v>
      </c>
      <c r="AJ11" s="4" t="s">
        <v>430</v>
      </c>
      <c r="AK11" s="1">
        <v>43647</v>
      </c>
      <c r="AL11" s="33">
        <v>5.0999999999999996</v>
      </c>
      <c r="AM11" s="33">
        <v>4.2000000000000003E-2</v>
      </c>
      <c r="AN11" s="4" t="s">
        <v>328</v>
      </c>
      <c r="AO11" s="1">
        <v>42886</v>
      </c>
      <c r="AP11" s="4" t="s">
        <v>539</v>
      </c>
      <c r="AQ11" s="4" t="s">
        <v>430</v>
      </c>
      <c r="AR11" s="4" t="s">
        <v>377</v>
      </c>
      <c r="AS11" s="4" t="s">
        <v>378</v>
      </c>
      <c r="AT11" s="4" t="s">
        <v>343</v>
      </c>
      <c r="AU11" s="6">
        <v>1561.45</v>
      </c>
      <c r="AV11" s="4" t="s">
        <v>330</v>
      </c>
      <c r="AW11" s="4">
        <v>5503249258</v>
      </c>
      <c r="AX11" s="4" t="s">
        <v>380</v>
      </c>
      <c r="AY11" s="4" t="s">
        <v>328</v>
      </c>
      <c r="AZ11" s="1"/>
      <c r="BA11" s="4"/>
      <c r="BB11" s="1">
        <v>43454</v>
      </c>
      <c r="BC11" s="4" t="s">
        <v>768</v>
      </c>
      <c r="BD11" s="4" t="s">
        <v>430</v>
      </c>
      <c r="BE11" s="1">
        <v>43647</v>
      </c>
      <c r="BF11" s="33">
        <v>0</v>
      </c>
      <c r="BG11" s="33">
        <v>0</v>
      </c>
      <c r="BH11" s="4" t="s">
        <v>328</v>
      </c>
      <c r="BI11" s="4"/>
      <c r="BJ11" s="4"/>
      <c r="BK11" s="4" t="s">
        <v>430</v>
      </c>
      <c r="BL11" s="4" t="s">
        <v>377</v>
      </c>
      <c r="BM11" s="4" t="s">
        <v>378</v>
      </c>
      <c r="BN11" s="4" t="s">
        <v>342</v>
      </c>
      <c r="BO11" s="6">
        <v>17.079999999999998</v>
      </c>
      <c r="BP11" s="4" t="s">
        <v>330</v>
      </c>
      <c r="BQ11" s="4">
        <v>5504097128</v>
      </c>
      <c r="BR11" s="4" t="s">
        <v>381</v>
      </c>
      <c r="BS11" s="4" t="s">
        <v>328</v>
      </c>
      <c r="BT11" s="1"/>
      <c r="BU11" s="4"/>
      <c r="BV11" s="1">
        <v>43452</v>
      </c>
      <c r="BW11" s="4" t="s">
        <v>769</v>
      </c>
      <c r="BX11" s="4" t="s">
        <v>430</v>
      </c>
      <c r="BY11" s="1">
        <v>43647</v>
      </c>
      <c r="BZ11" s="33">
        <v>3.4</v>
      </c>
      <c r="CA11" s="33">
        <v>4.2000000000000003E-2</v>
      </c>
      <c r="CB11" s="4" t="s">
        <v>328</v>
      </c>
      <c r="CC11" s="1">
        <v>42886</v>
      </c>
      <c r="CD11" s="4" t="s">
        <v>539</v>
      </c>
      <c r="CE11" s="4" t="s">
        <v>430</v>
      </c>
      <c r="CF11" s="4" t="s">
        <v>377</v>
      </c>
      <c r="CG11" s="4" t="s">
        <v>378</v>
      </c>
      <c r="CH11" s="4" t="s">
        <v>342</v>
      </c>
      <c r="CI11" s="6">
        <v>91.53</v>
      </c>
      <c r="CJ11" s="4" t="s">
        <v>330</v>
      </c>
      <c r="CK11" s="4">
        <v>5504037369</v>
      </c>
      <c r="CL11" s="4" t="s">
        <v>372</v>
      </c>
      <c r="CM11" s="4" t="s">
        <v>328</v>
      </c>
      <c r="CN11" s="1"/>
      <c r="CO11" s="4"/>
      <c r="CP11" s="1">
        <v>43453</v>
      </c>
      <c r="CQ11" s="4" t="s">
        <v>770</v>
      </c>
      <c r="CR11" s="4" t="s">
        <v>430</v>
      </c>
      <c r="CS11" s="1">
        <v>43101</v>
      </c>
      <c r="CT11" s="33">
        <v>6.94</v>
      </c>
      <c r="CU11" s="33">
        <v>0</v>
      </c>
      <c r="CV11" s="4" t="s">
        <v>328</v>
      </c>
      <c r="CW11" s="1">
        <v>42003</v>
      </c>
      <c r="CX11" s="4" t="s">
        <v>444</v>
      </c>
      <c r="CY11" s="4" t="s">
        <v>430</v>
      </c>
      <c r="CZ11" s="4" t="s">
        <v>377</v>
      </c>
      <c r="DA11" s="4" t="s">
        <v>378</v>
      </c>
      <c r="DB11" s="4" t="s">
        <v>342</v>
      </c>
      <c r="DC11" s="6">
        <v>19.940000000000001</v>
      </c>
      <c r="DD11" s="4" t="s">
        <v>330</v>
      </c>
      <c r="DE11" s="4">
        <v>5504097128</v>
      </c>
      <c r="DF11" s="4" t="s">
        <v>381</v>
      </c>
      <c r="DG11" s="4" t="s">
        <v>328</v>
      </c>
      <c r="DH11" s="1"/>
      <c r="DI11" s="4"/>
      <c r="DJ11" s="1">
        <v>43452</v>
      </c>
      <c r="DK11" s="4" t="s">
        <v>771</v>
      </c>
      <c r="DL11" s="4" t="s">
        <v>430</v>
      </c>
      <c r="DM11" s="1">
        <v>42917</v>
      </c>
      <c r="DN11" s="33">
        <v>8.5</v>
      </c>
      <c r="DO11" s="33">
        <v>0</v>
      </c>
      <c r="DP11" s="4" t="s">
        <v>328</v>
      </c>
      <c r="DQ11" s="1">
        <v>41893</v>
      </c>
      <c r="DR11" s="4" t="s">
        <v>441</v>
      </c>
      <c r="DS11" s="4" t="s">
        <v>430</v>
      </c>
      <c r="DT11" s="2">
        <f>IF(C11=[1]Лист1!$C9,1,0)</f>
        <v>1</v>
      </c>
    </row>
    <row r="12" spans="1:124" ht="15" customHeight="1" x14ac:dyDescent="0.25">
      <c r="A12" s="27">
        <v>9</v>
      </c>
      <c r="B12" s="28" t="s">
        <v>607</v>
      </c>
      <c r="C12" s="28" t="s">
        <v>608</v>
      </c>
      <c r="D12" s="4" t="s">
        <v>377</v>
      </c>
      <c r="E12" s="4" t="s">
        <v>378</v>
      </c>
      <c r="F12" s="4" t="s">
        <v>346</v>
      </c>
      <c r="G12" s="6">
        <v>4.0599999999999996</v>
      </c>
      <c r="H12" s="4" t="s">
        <v>330</v>
      </c>
      <c r="I12" s="4">
        <v>5503248039</v>
      </c>
      <c r="J12" s="4" t="s">
        <v>379</v>
      </c>
      <c r="K12" s="4" t="s">
        <v>328</v>
      </c>
      <c r="L12" s="1"/>
      <c r="M12" s="4"/>
      <c r="N12" s="46">
        <v>43453</v>
      </c>
      <c r="O12" s="47" t="s">
        <v>767</v>
      </c>
      <c r="P12" s="4" t="s">
        <v>430</v>
      </c>
      <c r="Q12" s="46">
        <v>43647</v>
      </c>
      <c r="R12" s="33">
        <v>0</v>
      </c>
      <c r="S12" s="33">
        <v>1.208</v>
      </c>
      <c r="T12" s="4" t="s">
        <v>328</v>
      </c>
      <c r="U12" s="1">
        <v>42886</v>
      </c>
      <c r="V12" s="4" t="s">
        <v>538</v>
      </c>
      <c r="W12" s="4" t="s">
        <v>430</v>
      </c>
      <c r="X12" s="4" t="s">
        <v>377</v>
      </c>
      <c r="Y12" s="4" t="s">
        <v>378</v>
      </c>
      <c r="Z12" s="4" t="s">
        <v>342</v>
      </c>
      <c r="AA12" s="6">
        <v>102.34</v>
      </c>
      <c r="AB12" s="4" t="s">
        <v>330</v>
      </c>
      <c r="AC12" s="4">
        <v>5503249258</v>
      </c>
      <c r="AD12" s="4" t="s">
        <v>380</v>
      </c>
      <c r="AE12" s="4" t="s">
        <v>328</v>
      </c>
      <c r="AF12" s="1"/>
      <c r="AG12" s="4"/>
      <c r="AH12" s="1">
        <v>43454</v>
      </c>
      <c r="AI12" s="4" t="s">
        <v>570</v>
      </c>
      <c r="AJ12" s="4" t="s">
        <v>430</v>
      </c>
      <c r="AK12" s="1">
        <v>43647</v>
      </c>
      <c r="AL12" s="33">
        <v>5.0999999999999996</v>
      </c>
      <c r="AM12" s="33">
        <v>4.2000000000000003E-2</v>
      </c>
      <c r="AN12" s="4" t="s">
        <v>328</v>
      </c>
      <c r="AO12" s="1">
        <v>42886</v>
      </c>
      <c r="AP12" s="4" t="s">
        <v>539</v>
      </c>
      <c r="AQ12" s="4" t="s">
        <v>430</v>
      </c>
      <c r="AR12" s="4" t="s">
        <v>377</v>
      </c>
      <c r="AS12" s="4" t="s">
        <v>378</v>
      </c>
      <c r="AT12" s="4" t="s">
        <v>343</v>
      </c>
      <c r="AU12" s="6">
        <v>1561.45</v>
      </c>
      <c r="AV12" s="4" t="s">
        <v>330</v>
      </c>
      <c r="AW12" s="4">
        <v>5503249258</v>
      </c>
      <c r="AX12" s="4" t="s">
        <v>380</v>
      </c>
      <c r="AY12" s="4" t="s">
        <v>328</v>
      </c>
      <c r="AZ12" s="1"/>
      <c r="BA12" s="4"/>
      <c r="BB12" s="1">
        <v>43454</v>
      </c>
      <c r="BC12" s="4" t="s">
        <v>768</v>
      </c>
      <c r="BD12" s="4" t="s">
        <v>430</v>
      </c>
      <c r="BE12" s="1">
        <v>43647</v>
      </c>
      <c r="BF12" s="33">
        <v>0</v>
      </c>
      <c r="BG12" s="33">
        <v>0</v>
      </c>
      <c r="BH12" s="4" t="s">
        <v>328</v>
      </c>
      <c r="BI12" s="4"/>
      <c r="BJ12" s="4"/>
      <c r="BK12" s="4" t="s">
        <v>430</v>
      </c>
      <c r="BL12" s="4" t="s">
        <v>377</v>
      </c>
      <c r="BM12" s="4" t="s">
        <v>378</v>
      </c>
      <c r="BN12" s="4" t="s">
        <v>342</v>
      </c>
      <c r="BO12" s="6">
        <v>17.079999999999998</v>
      </c>
      <c r="BP12" s="4" t="s">
        <v>330</v>
      </c>
      <c r="BQ12" s="4">
        <v>5504097128</v>
      </c>
      <c r="BR12" s="4" t="s">
        <v>381</v>
      </c>
      <c r="BS12" s="4" t="s">
        <v>328</v>
      </c>
      <c r="BT12" s="1"/>
      <c r="BU12" s="4"/>
      <c r="BV12" s="1">
        <v>43452</v>
      </c>
      <c r="BW12" s="4" t="s">
        <v>769</v>
      </c>
      <c r="BX12" s="4" t="s">
        <v>430</v>
      </c>
      <c r="BY12" s="1">
        <v>43647</v>
      </c>
      <c r="BZ12" s="33">
        <v>3.4</v>
      </c>
      <c r="CA12" s="33">
        <v>4.2000000000000003E-2</v>
      </c>
      <c r="CB12" s="4" t="s">
        <v>328</v>
      </c>
      <c r="CC12" s="1">
        <v>42886</v>
      </c>
      <c r="CD12" s="4" t="s">
        <v>539</v>
      </c>
      <c r="CE12" s="4" t="s">
        <v>430</v>
      </c>
      <c r="CF12" s="4" t="s">
        <v>377</v>
      </c>
      <c r="CG12" s="4" t="s">
        <v>378</v>
      </c>
      <c r="CH12" s="4" t="s">
        <v>342</v>
      </c>
      <c r="CI12" s="6">
        <v>91.53</v>
      </c>
      <c r="CJ12" s="4" t="s">
        <v>330</v>
      </c>
      <c r="CK12" s="4">
        <v>5504037369</v>
      </c>
      <c r="CL12" s="4" t="s">
        <v>372</v>
      </c>
      <c r="CM12" s="4" t="s">
        <v>328</v>
      </c>
      <c r="CN12" s="1"/>
      <c r="CO12" s="4"/>
      <c r="CP12" s="1">
        <v>43453</v>
      </c>
      <c r="CQ12" s="4" t="s">
        <v>770</v>
      </c>
      <c r="CR12" s="4" t="s">
        <v>430</v>
      </c>
      <c r="CS12" s="1">
        <v>43101</v>
      </c>
      <c r="CT12" s="33">
        <v>6.94</v>
      </c>
      <c r="CU12" s="33">
        <v>0</v>
      </c>
      <c r="CV12" s="4" t="s">
        <v>328</v>
      </c>
      <c r="CW12" s="1">
        <v>42003</v>
      </c>
      <c r="CX12" s="4" t="s">
        <v>444</v>
      </c>
      <c r="CY12" s="4" t="s">
        <v>430</v>
      </c>
      <c r="CZ12" s="4" t="s">
        <v>377</v>
      </c>
      <c r="DA12" s="4" t="s">
        <v>378</v>
      </c>
      <c r="DB12" s="4" t="s">
        <v>342</v>
      </c>
      <c r="DC12" s="6">
        <v>19.940000000000001</v>
      </c>
      <c r="DD12" s="4" t="s">
        <v>330</v>
      </c>
      <c r="DE12" s="4">
        <v>5504097128</v>
      </c>
      <c r="DF12" s="4" t="s">
        <v>381</v>
      </c>
      <c r="DG12" s="4" t="s">
        <v>328</v>
      </c>
      <c r="DH12" s="1"/>
      <c r="DI12" s="4"/>
      <c r="DJ12" s="1">
        <v>43452</v>
      </c>
      <c r="DK12" s="4" t="s">
        <v>771</v>
      </c>
      <c r="DL12" s="4" t="s">
        <v>430</v>
      </c>
      <c r="DM12" s="1">
        <v>42917</v>
      </c>
      <c r="DN12" s="33">
        <v>8.5</v>
      </c>
      <c r="DO12" s="33">
        <v>0</v>
      </c>
      <c r="DP12" s="4" t="s">
        <v>328</v>
      </c>
      <c r="DQ12" s="1">
        <v>41893</v>
      </c>
      <c r="DR12" s="4" t="s">
        <v>441</v>
      </c>
      <c r="DS12" s="4" t="s">
        <v>430</v>
      </c>
      <c r="DT12" s="2">
        <f>IF(C12=[1]Лист1!$C10,1,0)</f>
        <v>1</v>
      </c>
    </row>
    <row r="13" spans="1:124" ht="15" customHeight="1" x14ac:dyDescent="0.25">
      <c r="A13" s="27">
        <v>10</v>
      </c>
      <c r="B13" s="28" t="s">
        <v>612</v>
      </c>
      <c r="C13" s="28" t="s">
        <v>613</v>
      </c>
      <c r="D13" s="4" t="s">
        <v>377</v>
      </c>
      <c r="E13" s="4" t="s">
        <v>378</v>
      </c>
      <c r="F13" s="4" t="s">
        <v>346</v>
      </c>
      <c r="G13" s="6">
        <v>4.0599999999999996</v>
      </c>
      <c r="H13" s="4" t="s">
        <v>330</v>
      </c>
      <c r="I13" s="4">
        <v>5503248039</v>
      </c>
      <c r="J13" s="4" t="s">
        <v>379</v>
      </c>
      <c r="K13" s="4" t="s">
        <v>328</v>
      </c>
      <c r="L13" s="1"/>
      <c r="M13" s="4"/>
      <c r="N13" s="46">
        <v>43453</v>
      </c>
      <c r="O13" s="47" t="s">
        <v>767</v>
      </c>
      <c r="P13" s="4" t="s">
        <v>430</v>
      </c>
      <c r="Q13" s="46">
        <v>43647</v>
      </c>
      <c r="R13" s="33">
        <v>0</v>
      </c>
      <c r="S13" s="33">
        <v>1.0389999999999999</v>
      </c>
      <c r="T13" s="4" t="s">
        <v>328</v>
      </c>
      <c r="U13" s="1">
        <v>42886</v>
      </c>
      <c r="V13" s="4" t="s">
        <v>538</v>
      </c>
      <c r="W13" s="4" t="s">
        <v>430</v>
      </c>
      <c r="X13" s="4" t="s">
        <v>377</v>
      </c>
      <c r="Y13" s="4" t="s">
        <v>378</v>
      </c>
      <c r="Z13" s="4" t="s">
        <v>342</v>
      </c>
      <c r="AA13" s="6">
        <v>102.34</v>
      </c>
      <c r="AB13" s="4" t="s">
        <v>330</v>
      </c>
      <c r="AC13" s="4">
        <v>5503249258</v>
      </c>
      <c r="AD13" s="4" t="s">
        <v>380</v>
      </c>
      <c r="AE13" s="4" t="s">
        <v>328</v>
      </c>
      <c r="AF13" s="1"/>
      <c r="AG13" s="4"/>
      <c r="AH13" s="1">
        <v>43454</v>
      </c>
      <c r="AI13" s="4" t="s">
        <v>570</v>
      </c>
      <c r="AJ13" s="4" t="s">
        <v>430</v>
      </c>
      <c r="AK13" s="1">
        <v>43647</v>
      </c>
      <c r="AL13" s="33">
        <v>5.0999999999999996</v>
      </c>
      <c r="AM13" s="33">
        <v>4.2000000000000003E-2</v>
      </c>
      <c r="AN13" s="4" t="s">
        <v>328</v>
      </c>
      <c r="AO13" s="1">
        <v>42886</v>
      </c>
      <c r="AP13" s="4" t="s">
        <v>539</v>
      </c>
      <c r="AQ13" s="4" t="s">
        <v>430</v>
      </c>
      <c r="AR13" s="4" t="s">
        <v>377</v>
      </c>
      <c r="AS13" s="4" t="s">
        <v>378</v>
      </c>
      <c r="AT13" s="4" t="s">
        <v>343</v>
      </c>
      <c r="AU13" s="6">
        <v>1561.45</v>
      </c>
      <c r="AV13" s="4" t="s">
        <v>330</v>
      </c>
      <c r="AW13" s="4">
        <v>5503249258</v>
      </c>
      <c r="AX13" s="4" t="s">
        <v>380</v>
      </c>
      <c r="AY13" s="4" t="s">
        <v>328</v>
      </c>
      <c r="AZ13" s="1"/>
      <c r="BA13" s="4"/>
      <c r="BB13" s="1">
        <v>43454</v>
      </c>
      <c r="BC13" s="4" t="s">
        <v>768</v>
      </c>
      <c r="BD13" s="4" t="s">
        <v>430</v>
      </c>
      <c r="BE13" s="1">
        <v>43647</v>
      </c>
      <c r="BF13" s="33">
        <v>0</v>
      </c>
      <c r="BG13" s="33">
        <v>0</v>
      </c>
      <c r="BH13" s="4" t="s">
        <v>328</v>
      </c>
      <c r="BI13" s="4"/>
      <c r="BJ13" s="4"/>
      <c r="BK13" s="4" t="s">
        <v>430</v>
      </c>
      <c r="BL13" s="4" t="s">
        <v>377</v>
      </c>
      <c r="BM13" s="4" t="s">
        <v>378</v>
      </c>
      <c r="BN13" s="4" t="s">
        <v>342</v>
      </c>
      <c r="BO13" s="6">
        <v>17.079999999999998</v>
      </c>
      <c r="BP13" s="4" t="s">
        <v>330</v>
      </c>
      <c r="BQ13" s="4">
        <v>5504097128</v>
      </c>
      <c r="BR13" s="4" t="s">
        <v>381</v>
      </c>
      <c r="BS13" s="4" t="s">
        <v>328</v>
      </c>
      <c r="BT13" s="1"/>
      <c r="BU13" s="4"/>
      <c r="BV13" s="1">
        <v>43452</v>
      </c>
      <c r="BW13" s="4" t="s">
        <v>769</v>
      </c>
      <c r="BX13" s="4" t="s">
        <v>430</v>
      </c>
      <c r="BY13" s="1">
        <v>43647</v>
      </c>
      <c r="BZ13" s="33">
        <v>3.4</v>
      </c>
      <c r="CA13" s="33">
        <v>4.2000000000000003E-2</v>
      </c>
      <c r="CB13" s="4" t="s">
        <v>328</v>
      </c>
      <c r="CC13" s="1">
        <v>42886</v>
      </c>
      <c r="CD13" s="4" t="s">
        <v>539</v>
      </c>
      <c r="CE13" s="4" t="s">
        <v>430</v>
      </c>
      <c r="CF13" s="4" t="s">
        <v>377</v>
      </c>
      <c r="CG13" s="4" t="s">
        <v>378</v>
      </c>
      <c r="CH13" s="4" t="s">
        <v>342</v>
      </c>
      <c r="CI13" s="6">
        <v>91.53</v>
      </c>
      <c r="CJ13" s="4" t="s">
        <v>330</v>
      </c>
      <c r="CK13" s="4">
        <v>5504037369</v>
      </c>
      <c r="CL13" s="4" t="s">
        <v>372</v>
      </c>
      <c r="CM13" s="4" t="s">
        <v>328</v>
      </c>
      <c r="CN13" s="1"/>
      <c r="CO13" s="4"/>
      <c r="CP13" s="1">
        <v>43453</v>
      </c>
      <c r="CQ13" s="4" t="s">
        <v>770</v>
      </c>
      <c r="CR13" s="4" t="s">
        <v>430</v>
      </c>
      <c r="CS13" s="1">
        <v>43101</v>
      </c>
      <c r="CT13" s="33">
        <v>6.94</v>
      </c>
      <c r="CU13" s="33">
        <v>0</v>
      </c>
      <c r="CV13" s="4" t="s">
        <v>328</v>
      </c>
      <c r="CW13" s="1">
        <v>42003</v>
      </c>
      <c r="CX13" s="4" t="s">
        <v>444</v>
      </c>
      <c r="CY13" s="4" t="s">
        <v>430</v>
      </c>
      <c r="CZ13" s="4" t="s">
        <v>377</v>
      </c>
      <c r="DA13" s="4" t="s">
        <v>378</v>
      </c>
      <c r="DB13" s="4" t="s">
        <v>342</v>
      </c>
      <c r="DC13" s="6">
        <v>19.940000000000001</v>
      </c>
      <c r="DD13" s="4" t="s">
        <v>330</v>
      </c>
      <c r="DE13" s="4">
        <v>5504097128</v>
      </c>
      <c r="DF13" s="4" t="s">
        <v>381</v>
      </c>
      <c r="DG13" s="4" t="s">
        <v>328</v>
      </c>
      <c r="DH13" s="1"/>
      <c r="DI13" s="4"/>
      <c r="DJ13" s="1">
        <v>43452</v>
      </c>
      <c r="DK13" s="4" t="s">
        <v>771</v>
      </c>
      <c r="DL13" s="4" t="s">
        <v>430</v>
      </c>
      <c r="DM13" s="1">
        <v>42917</v>
      </c>
      <c r="DN13" s="33">
        <v>8.5</v>
      </c>
      <c r="DO13" s="33">
        <v>0</v>
      </c>
      <c r="DP13" s="4" t="s">
        <v>328</v>
      </c>
      <c r="DQ13" s="1">
        <v>41893</v>
      </c>
      <c r="DR13" s="4" t="s">
        <v>441</v>
      </c>
      <c r="DS13" s="4" t="s">
        <v>430</v>
      </c>
      <c r="DT13" s="2">
        <f>IF(C13=[1]Лист1!$C11,1,0)</f>
        <v>1</v>
      </c>
    </row>
    <row r="14" spans="1:124" ht="15" customHeight="1" x14ac:dyDescent="0.25">
      <c r="A14" s="27">
        <v>11</v>
      </c>
      <c r="B14" s="28" t="s">
        <v>617</v>
      </c>
      <c r="C14" s="28" t="s">
        <v>618</v>
      </c>
      <c r="D14" s="4" t="s">
        <v>377</v>
      </c>
      <c r="E14" s="4" t="s">
        <v>378</v>
      </c>
      <c r="F14" s="4" t="s">
        <v>346</v>
      </c>
      <c r="G14" s="6">
        <v>4.0599999999999996</v>
      </c>
      <c r="H14" s="4" t="s">
        <v>330</v>
      </c>
      <c r="I14" s="4">
        <v>5503248039</v>
      </c>
      <c r="J14" s="4" t="s">
        <v>379</v>
      </c>
      <c r="K14" s="4" t="s">
        <v>328</v>
      </c>
      <c r="L14" s="1"/>
      <c r="M14" s="4"/>
      <c r="N14" s="46">
        <v>43453</v>
      </c>
      <c r="O14" s="47" t="s">
        <v>767</v>
      </c>
      <c r="P14" s="4" t="s">
        <v>430</v>
      </c>
      <c r="Q14" s="46">
        <v>43647</v>
      </c>
      <c r="R14" s="33">
        <v>0</v>
      </c>
      <c r="S14" s="33">
        <v>1.0389999999999999</v>
      </c>
      <c r="T14" s="4" t="s">
        <v>328</v>
      </c>
      <c r="U14" s="1">
        <v>42886</v>
      </c>
      <c r="V14" s="4" t="s">
        <v>538</v>
      </c>
      <c r="W14" s="4" t="s">
        <v>430</v>
      </c>
      <c r="X14" s="4" t="s">
        <v>377</v>
      </c>
      <c r="Y14" s="4" t="s">
        <v>378</v>
      </c>
      <c r="Z14" s="4" t="s">
        <v>342</v>
      </c>
      <c r="AA14" s="6">
        <v>102.34</v>
      </c>
      <c r="AB14" s="4" t="s">
        <v>330</v>
      </c>
      <c r="AC14" s="4">
        <v>5503249258</v>
      </c>
      <c r="AD14" s="4" t="s">
        <v>380</v>
      </c>
      <c r="AE14" s="4" t="s">
        <v>328</v>
      </c>
      <c r="AF14" s="1"/>
      <c r="AG14" s="4"/>
      <c r="AH14" s="1">
        <v>43454</v>
      </c>
      <c r="AI14" s="4" t="s">
        <v>570</v>
      </c>
      <c r="AJ14" s="4" t="s">
        <v>430</v>
      </c>
      <c r="AK14" s="1">
        <v>43647</v>
      </c>
      <c r="AL14" s="33">
        <v>5.0999999999999996</v>
      </c>
      <c r="AM14" s="33">
        <v>4.2000000000000003E-2</v>
      </c>
      <c r="AN14" s="4" t="s">
        <v>328</v>
      </c>
      <c r="AO14" s="1">
        <v>42886</v>
      </c>
      <c r="AP14" s="4" t="s">
        <v>539</v>
      </c>
      <c r="AQ14" s="4" t="s">
        <v>430</v>
      </c>
      <c r="AR14" s="4" t="s">
        <v>377</v>
      </c>
      <c r="AS14" s="4" t="s">
        <v>378</v>
      </c>
      <c r="AT14" s="4" t="s">
        <v>343</v>
      </c>
      <c r="AU14" s="6">
        <v>1561.45</v>
      </c>
      <c r="AV14" s="4" t="s">
        <v>330</v>
      </c>
      <c r="AW14" s="4">
        <v>5503249258</v>
      </c>
      <c r="AX14" s="4" t="s">
        <v>380</v>
      </c>
      <c r="AY14" s="4" t="s">
        <v>328</v>
      </c>
      <c r="AZ14" s="1"/>
      <c r="BA14" s="4"/>
      <c r="BB14" s="1">
        <v>43454</v>
      </c>
      <c r="BC14" s="4" t="s">
        <v>768</v>
      </c>
      <c r="BD14" s="4" t="s">
        <v>430</v>
      </c>
      <c r="BE14" s="1">
        <v>43647</v>
      </c>
      <c r="BF14" s="33">
        <v>0</v>
      </c>
      <c r="BG14" s="33">
        <v>0</v>
      </c>
      <c r="BH14" s="4" t="s">
        <v>328</v>
      </c>
      <c r="BI14" s="4"/>
      <c r="BJ14" s="4"/>
      <c r="BK14" s="4" t="s">
        <v>430</v>
      </c>
      <c r="BL14" s="4" t="s">
        <v>377</v>
      </c>
      <c r="BM14" s="4" t="s">
        <v>378</v>
      </c>
      <c r="BN14" s="4" t="s">
        <v>342</v>
      </c>
      <c r="BO14" s="6">
        <v>17.079999999999998</v>
      </c>
      <c r="BP14" s="4" t="s">
        <v>330</v>
      </c>
      <c r="BQ14" s="4">
        <v>5504097128</v>
      </c>
      <c r="BR14" s="4" t="s">
        <v>381</v>
      </c>
      <c r="BS14" s="4" t="s">
        <v>328</v>
      </c>
      <c r="BT14" s="1"/>
      <c r="BU14" s="4"/>
      <c r="BV14" s="1">
        <v>43452</v>
      </c>
      <c r="BW14" s="4" t="s">
        <v>769</v>
      </c>
      <c r="BX14" s="4" t="s">
        <v>430</v>
      </c>
      <c r="BY14" s="1">
        <v>43647</v>
      </c>
      <c r="BZ14" s="33">
        <v>3.4</v>
      </c>
      <c r="CA14" s="33">
        <v>4.2000000000000003E-2</v>
      </c>
      <c r="CB14" s="4" t="s">
        <v>328</v>
      </c>
      <c r="CC14" s="1">
        <v>42886</v>
      </c>
      <c r="CD14" s="4" t="s">
        <v>539</v>
      </c>
      <c r="CE14" s="4" t="s">
        <v>430</v>
      </c>
      <c r="CF14" s="4" t="s">
        <v>377</v>
      </c>
      <c r="CG14" s="4" t="s">
        <v>378</v>
      </c>
      <c r="CH14" s="4" t="s">
        <v>342</v>
      </c>
      <c r="CI14" s="6">
        <v>91.53</v>
      </c>
      <c r="CJ14" s="4" t="s">
        <v>330</v>
      </c>
      <c r="CK14" s="4">
        <v>5504037369</v>
      </c>
      <c r="CL14" s="4" t="s">
        <v>372</v>
      </c>
      <c r="CM14" s="4" t="s">
        <v>328</v>
      </c>
      <c r="CN14" s="1"/>
      <c r="CO14" s="4"/>
      <c r="CP14" s="1">
        <v>43453</v>
      </c>
      <c r="CQ14" s="4" t="s">
        <v>770</v>
      </c>
      <c r="CR14" s="4" t="s">
        <v>430</v>
      </c>
      <c r="CS14" s="1">
        <v>43101</v>
      </c>
      <c r="CT14" s="33">
        <v>6.94</v>
      </c>
      <c r="CU14" s="33">
        <v>0</v>
      </c>
      <c r="CV14" s="4" t="s">
        <v>328</v>
      </c>
      <c r="CW14" s="1">
        <v>42003</v>
      </c>
      <c r="CX14" s="4" t="s">
        <v>444</v>
      </c>
      <c r="CY14" s="4" t="s">
        <v>430</v>
      </c>
      <c r="CZ14" s="4" t="s">
        <v>377</v>
      </c>
      <c r="DA14" s="4" t="s">
        <v>378</v>
      </c>
      <c r="DB14" s="4" t="s">
        <v>342</v>
      </c>
      <c r="DC14" s="6">
        <v>19.940000000000001</v>
      </c>
      <c r="DD14" s="4" t="s">
        <v>330</v>
      </c>
      <c r="DE14" s="4">
        <v>5504097128</v>
      </c>
      <c r="DF14" s="4" t="s">
        <v>381</v>
      </c>
      <c r="DG14" s="4" t="s">
        <v>328</v>
      </c>
      <c r="DH14" s="1"/>
      <c r="DI14" s="4"/>
      <c r="DJ14" s="1">
        <v>43452</v>
      </c>
      <c r="DK14" s="4" t="s">
        <v>771</v>
      </c>
      <c r="DL14" s="4" t="s">
        <v>430</v>
      </c>
      <c r="DM14" s="1">
        <v>42917</v>
      </c>
      <c r="DN14" s="33">
        <v>8.5</v>
      </c>
      <c r="DO14" s="33">
        <v>0</v>
      </c>
      <c r="DP14" s="4" t="s">
        <v>328</v>
      </c>
      <c r="DQ14" s="1">
        <v>41893</v>
      </c>
      <c r="DR14" s="4" t="s">
        <v>441</v>
      </c>
      <c r="DS14" s="4" t="s">
        <v>430</v>
      </c>
      <c r="DT14" s="2">
        <f>IF(C14=[1]Лист1!$C12,1,0)</f>
        <v>1</v>
      </c>
    </row>
    <row r="15" spans="1:124" ht="15" customHeight="1" x14ac:dyDescent="0.25">
      <c r="A15" s="27">
        <v>12</v>
      </c>
      <c r="B15" s="28" t="s">
        <v>622</v>
      </c>
      <c r="C15" s="28" t="s">
        <v>623</v>
      </c>
      <c r="D15" s="4" t="s">
        <v>377</v>
      </c>
      <c r="E15" s="4" t="s">
        <v>378</v>
      </c>
      <c r="F15" s="4" t="s">
        <v>346</v>
      </c>
      <c r="G15" s="6">
        <v>4.0599999999999996</v>
      </c>
      <c r="H15" s="4" t="s">
        <v>330</v>
      </c>
      <c r="I15" s="4">
        <v>5503248039</v>
      </c>
      <c r="J15" s="4" t="s">
        <v>379</v>
      </c>
      <c r="K15" s="4" t="s">
        <v>328</v>
      </c>
      <c r="L15" s="1"/>
      <c r="M15" s="4"/>
      <c r="N15" s="46">
        <v>43453</v>
      </c>
      <c r="O15" s="47" t="s">
        <v>767</v>
      </c>
      <c r="P15" s="4" t="s">
        <v>430</v>
      </c>
      <c r="Q15" s="46">
        <v>43647</v>
      </c>
      <c r="R15" s="33">
        <v>0</v>
      </c>
      <c r="S15" s="33">
        <v>1.0389999999999999</v>
      </c>
      <c r="T15" s="4" t="s">
        <v>328</v>
      </c>
      <c r="U15" s="1">
        <v>42886</v>
      </c>
      <c r="V15" s="4" t="s">
        <v>538</v>
      </c>
      <c r="W15" s="4" t="s">
        <v>430</v>
      </c>
      <c r="X15" s="4" t="s">
        <v>377</v>
      </c>
      <c r="Y15" s="4" t="s">
        <v>378</v>
      </c>
      <c r="Z15" s="4" t="s">
        <v>342</v>
      </c>
      <c r="AA15" s="6">
        <v>102.34</v>
      </c>
      <c r="AB15" s="4" t="s">
        <v>330</v>
      </c>
      <c r="AC15" s="4">
        <v>5503249258</v>
      </c>
      <c r="AD15" s="4" t="s">
        <v>380</v>
      </c>
      <c r="AE15" s="4" t="s">
        <v>328</v>
      </c>
      <c r="AF15" s="1"/>
      <c r="AG15" s="4"/>
      <c r="AH15" s="1">
        <v>43454</v>
      </c>
      <c r="AI15" s="4" t="s">
        <v>570</v>
      </c>
      <c r="AJ15" s="4" t="s">
        <v>430</v>
      </c>
      <c r="AK15" s="1">
        <v>43647</v>
      </c>
      <c r="AL15" s="33">
        <v>3.4</v>
      </c>
      <c r="AM15" s="33">
        <v>4.2000000000000003E-2</v>
      </c>
      <c r="AN15" s="4" t="s">
        <v>328</v>
      </c>
      <c r="AO15" s="1">
        <v>42886</v>
      </c>
      <c r="AP15" s="4" t="s">
        <v>539</v>
      </c>
      <c r="AQ15" s="4" t="s">
        <v>430</v>
      </c>
      <c r="AR15" s="4" t="s">
        <v>377</v>
      </c>
      <c r="AS15" s="4" t="s">
        <v>378</v>
      </c>
      <c r="AT15" s="4" t="s">
        <v>343</v>
      </c>
      <c r="AU15" s="6">
        <v>1561.45</v>
      </c>
      <c r="AV15" s="4" t="s">
        <v>330</v>
      </c>
      <c r="AW15" s="4">
        <v>5503249258</v>
      </c>
      <c r="AX15" s="4" t="s">
        <v>380</v>
      </c>
      <c r="AY15" s="4" t="s">
        <v>328</v>
      </c>
      <c r="AZ15" s="1"/>
      <c r="BA15" s="4"/>
      <c r="BB15" s="1">
        <v>43454</v>
      </c>
      <c r="BC15" s="4" t="s">
        <v>768</v>
      </c>
      <c r="BD15" s="4" t="s">
        <v>430</v>
      </c>
      <c r="BE15" s="1">
        <v>43647</v>
      </c>
      <c r="BF15" s="33">
        <v>0</v>
      </c>
      <c r="BG15" s="33">
        <v>0</v>
      </c>
      <c r="BH15" s="4" t="s">
        <v>328</v>
      </c>
      <c r="BI15" s="4"/>
      <c r="BJ15" s="4"/>
      <c r="BK15" s="4" t="s">
        <v>430</v>
      </c>
      <c r="BL15" s="4" t="s">
        <v>377</v>
      </c>
      <c r="BM15" s="4" t="s">
        <v>378</v>
      </c>
      <c r="BN15" s="4" t="s">
        <v>342</v>
      </c>
      <c r="BO15" s="6">
        <v>17.079999999999998</v>
      </c>
      <c r="BP15" s="4" t="s">
        <v>330</v>
      </c>
      <c r="BQ15" s="4">
        <v>5504097128</v>
      </c>
      <c r="BR15" s="4" t="s">
        <v>381</v>
      </c>
      <c r="BS15" s="4" t="s">
        <v>328</v>
      </c>
      <c r="BT15" s="1"/>
      <c r="BU15" s="4"/>
      <c r="BV15" s="1">
        <v>43452</v>
      </c>
      <c r="BW15" s="4" t="s">
        <v>769</v>
      </c>
      <c r="BX15" s="4" t="s">
        <v>430</v>
      </c>
      <c r="BY15" s="1">
        <v>43647</v>
      </c>
      <c r="BZ15" s="33">
        <v>5.0999999999999996</v>
      </c>
      <c r="CA15" s="33">
        <v>4.2000000000000003E-2</v>
      </c>
      <c r="CB15" s="4" t="s">
        <v>328</v>
      </c>
      <c r="CC15" s="1">
        <v>42886</v>
      </c>
      <c r="CD15" s="4" t="s">
        <v>539</v>
      </c>
      <c r="CE15" s="4" t="s">
        <v>430</v>
      </c>
      <c r="CF15" s="4" t="s">
        <v>377</v>
      </c>
      <c r="CG15" s="4" t="s">
        <v>378</v>
      </c>
      <c r="CH15" s="4" t="s">
        <v>342</v>
      </c>
      <c r="CI15" s="6">
        <v>91.53</v>
      </c>
      <c r="CJ15" s="4" t="s">
        <v>330</v>
      </c>
      <c r="CK15" s="4">
        <v>5504037369</v>
      </c>
      <c r="CL15" s="4" t="s">
        <v>372</v>
      </c>
      <c r="CM15" s="4" t="s">
        <v>328</v>
      </c>
      <c r="CN15" s="1"/>
      <c r="CO15" s="4"/>
      <c r="CP15" s="1">
        <v>43453</v>
      </c>
      <c r="CQ15" s="4" t="s">
        <v>770</v>
      </c>
      <c r="CR15" s="4" t="s">
        <v>430</v>
      </c>
      <c r="CS15" s="1">
        <v>43101</v>
      </c>
      <c r="CT15" s="33">
        <v>6.94</v>
      </c>
      <c r="CU15" s="33">
        <v>0</v>
      </c>
      <c r="CV15" s="4" t="s">
        <v>328</v>
      </c>
      <c r="CW15" s="1">
        <v>42003</v>
      </c>
      <c r="CX15" s="4" t="s">
        <v>444</v>
      </c>
      <c r="CY15" s="4" t="s">
        <v>430</v>
      </c>
      <c r="CZ15" s="4" t="s">
        <v>377</v>
      </c>
      <c r="DA15" s="4" t="s">
        <v>378</v>
      </c>
      <c r="DB15" s="4" t="s">
        <v>342</v>
      </c>
      <c r="DC15" s="6">
        <v>19.940000000000001</v>
      </c>
      <c r="DD15" s="4" t="s">
        <v>330</v>
      </c>
      <c r="DE15" s="4">
        <v>5504097128</v>
      </c>
      <c r="DF15" s="4" t="s">
        <v>381</v>
      </c>
      <c r="DG15" s="4" t="s">
        <v>328</v>
      </c>
      <c r="DH15" s="1"/>
      <c r="DI15" s="4"/>
      <c r="DJ15" s="1">
        <v>43452</v>
      </c>
      <c r="DK15" s="4" t="s">
        <v>771</v>
      </c>
      <c r="DL15" s="4" t="s">
        <v>430</v>
      </c>
      <c r="DM15" s="1">
        <v>42917</v>
      </c>
      <c r="DN15" s="33">
        <v>8.5</v>
      </c>
      <c r="DO15" s="33">
        <v>0</v>
      </c>
      <c r="DP15" s="4" t="s">
        <v>328</v>
      </c>
      <c r="DQ15" s="1">
        <v>41893</v>
      </c>
      <c r="DR15" s="4" t="s">
        <v>441</v>
      </c>
      <c r="DS15" s="4" t="s">
        <v>430</v>
      </c>
      <c r="DT15" s="2">
        <f>IF(C15=[1]Лист1!$C13,1,0)</f>
        <v>1</v>
      </c>
    </row>
    <row r="16" spans="1:124" ht="15" customHeight="1" x14ac:dyDescent="0.25">
      <c r="A16" s="27">
        <v>13</v>
      </c>
      <c r="B16" s="28" t="s">
        <v>627</v>
      </c>
      <c r="C16" s="28" t="s">
        <v>628</v>
      </c>
      <c r="D16" s="4" t="s">
        <v>377</v>
      </c>
      <c r="E16" s="4" t="s">
        <v>378</v>
      </c>
      <c r="F16" s="4" t="s">
        <v>346</v>
      </c>
      <c r="G16" s="6">
        <v>4.0599999999999996</v>
      </c>
      <c r="H16" s="4" t="s">
        <v>330</v>
      </c>
      <c r="I16" s="4">
        <v>5503248039</v>
      </c>
      <c r="J16" s="4" t="s">
        <v>379</v>
      </c>
      <c r="K16" s="4" t="s">
        <v>328</v>
      </c>
      <c r="L16" s="1"/>
      <c r="M16" s="4"/>
      <c r="N16" s="46">
        <v>43453</v>
      </c>
      <c r="O16" s="47" t="s">
        <v>767</v>
      </c>
      <c r="P16" s="4" t="s">
        <v>430</v>
      </c>
      <c r="Q16" s="46">
        <v>43647</v>
      </c>
      <c r="R16" s="33">
        <v>0</v>
      </c>
      <c r="S16" s="33">
        <v>1.0389999999999999</v>
      </c>
      <c r="T16" s="4" t="s">
        <v>328</v>
      </c>
      <c r="U16" s="1">
        <v>42886</v>
      </c>
      <c r="V16" s="4" t="s">
        <v>538</v>
      </c>
      <c r="W16" s="4" t="s">
        <v>430</v>
      </c>
      <c r="X16" s="4" t="s">
        <v>377</v>
      </c>
      <c r="Y16" s="4" t="s">
        <v>378</v>
      </c>
      <c r="Z16" s="4" t="s">
        <v>342</v>
      </c>
      <c r="AA16" s="6">
        <v>102.34</v>
      </c>
      <c r="AB16" s="4" t="s">
        <v>330</v>
      </c>
      <c r="AC16" s="4">
        <v>5503249258</v>
      </c>
      <c r="AD16" s="4" t="s">
        <v>380</v>
      </c>
      <c r="AE16" s="4" t="s">
        <v>328</v>
      </c>
      <c r="AF16" s="1"/>
      <c r="AG16" s="4"/>
      <c r="AH16" s="1">
        <v>43454</v>
      </c>
      <c r="AI16" s="4" t="s">
        <v>570</v>
      </c>
      <c r="AJ16" s="4" t="s">
        <v>430</v>
      </c>
      <c r="AK16" s="1">
        <v>43647</v>
      </c>
      <c r="AL16" s="33">
        <v>3.4</v>
      </c>
      <c r="AM16" s="33">
        <v>4.2000000000000003E-2</v>
      </c>
      <c r="AN16" s="4" t="s">
        <v>328</v>
      </c>
      <c r="AO16" s="1">
        <v>42886</v>
      </c>
      <c r="AP16" s="4" t="s">
        <v>539</v>
      </c>
      <c r="AQ16" s="4" t="s">
        <v>430</v>
      </c>
      <c r="AR16" s="4" t="s">
        <v>377</v>
      </c>
      <c r="AS16" s="4" t="s">
        <v>378</v>
      </c>
      <c r="AT16" s="4" t="s">
        <v>343</v>
      </c>
      <c r="AU16" s="6">
        <v>1561.45</v>
      </c>
      <c r="AV16" s="4" t="s">
        <v>330</v>
      </c>
      <c r="AW16" s="4">
        <v>5503249258</v>
      </c>
      <c r="AX16" s="4" t="s">
        <v>380</v>
      </c>
      <c r="AY16" s="4" t="s">
        <v>328</v>
      </c>
      <c r="AZ16" s="1"/>
      <c r="BA16" s="4"/>
      <c r="BB16" s="1">
        <v>43454</v>
      </c>
      <c r="BC16" s="4" t="s">
        <v>768</v>
      </c>
      <c r="BD16" s="4" t="s">
        <v>430</v>
      </c>
      <c r="BE16" s="1">
        <v>43647</v>
      </c>
      <c r="BF16" s="33">
        <v>0</v>
      </c>
      <c r="BG16" s="33">
        <v>0</v>
      </c>
      <c r="BH16" s="4" t="s">
        <v>328</v>
      </c>
      <c r="BI16" s="4"/>
      <c r="BJ16" s="4"/>
      <c r="BK16" s="4" t="s">
        <v>430</v>
      </c>
      <c r="BL16" s="4" t="s">
        <v>377</v>
      </c>
      <c r="BM16" s="4" t="s">
        <v>378</v>
      </c>
      <c r="BN16" s="4" t="s">
        <v>342</v>
      </c>
      <c r="BO16" s="6">
        <v>17.079999999999998</v>
      </c>
      <c r="BP16" s="4" t="s">
        <v>330</v>
      </c>
      <c r="BQ16" s="4">
        <v>5504097128</v>
      </c>
      <c r="BR16" s="4" t="s">
        <v>381</v>
      </c>
      <c r="BS16" s="4" t="s">
        <v>328</v>
      </c>
      <c r="BT16" s="1"/>
      <c r="BU16" s="4"/>
      <c r="BV16" s="1">
        <v>43452</v>
      </c>
      <c r="BW16" s="4" t="s">
        <v>769</v>
      </c>
      <c r="BX16" s="4" t="s">
        <v>430</v>
      </c>
      <c r="BY16" s="1">
        <v>43647</v>
      </c>
      <c r="BZ16" s="33">
        <v>5.0999999999999996</v>
      </c>
      <c r="CA16" s="33">
        <v>4.2000000000000003E-2</v>
      </c>
      <c r="CB16" s="4" t="s">
        <v>328</v>
      </c>
      <c r="CC16" s="1">
        <v>42886</v>
      </c>
      <c r="CD16" s="4" t="s">
        <v>539</v>
      </c>
      <c r="CE16" s="4" t="s">
        <v>430</v>
      </c>
      <c r="CF16" s="4" t="s">
        <v>377</v>
      </c>
      <c r="CG16" s="4" t="s">
        <v>378</v>
      </c>
      <c r="CH16" s="4" t="s">
        <v>342</v>
      </c>
      <c r="CI16" s="6">
        <v>91.53</v>
      </c>
      <c r="CJ16" s="4" t="s">
        <v>330</v>
      </c>
      <c r="CK16" s="4">
        <v>5504037369</v>
      </c>
      <c r="CL16" s="4" t="s">
        <v>372</v>
      </c>
      <c r="CM16" s="4" t="s">
        <v>328</v>
      </c>
      <c r="CN16" s="1"/>
      <c r="CO16" s="4"/>
      <c r="CP16" s="1">
        <v>43453</v>
      </c>
      <c r="CQ16" s="4" t="s">
        <v>770</v>
      </c>
      <c r="CR16" s="4" t="s">
        <v>430</v>
      </c>
      <c r="CS16" s="1">
        <v>43101</v>
      </c>
      <c r="CT16" s="33">
        <v>6.94</v>
      </c>
      <c r="CU16" s="33">
        <v>0</v>
      </c>
      <c r="CV16" s="4" t="s">
        <v>328</v>
      </c>
      <c r="CW16" s="1">
        <v>42003</v>
      </c>
      <c r="CX16" s="4" t="s">
        <v>444</v>
      </c>
      <c r="CY16" s="4" t="s">
        <v>430</v>
      </c>
      <c r="CZ16" s="4" t="s">
        <v>377</v>
      </c>
      <c r="DA16" s="4" t="s">
        <v>378</v>
      </c>
      <c r="DB16" s="4" t="s">
        <v>342</v>
      </c>
      <c r="DC16" s="6">
        <v>19.940000000000001</v>
      </c>
      <c r="DD16" s="4" t="s">
        <v>330</v>
      </c>
      <c r="DE16" s="4">
        <v>5504097128</v>
      </c>
      <c r="DF16" s="4" t="s">
        <v>381</v>
      </c>
      <c r="DG16" s="4" t="s">
        <v>328</v>
      </c>
      <c r="DH16" s="1"/>
      <c r="DI16" s="4"/>
      <c r="DJ16" s="1">
        <v>43452</v>
      </c>
      <c r="DK16" s="4" t="s">
        <v>771</v>
      </c>
      <c r="DL16" s="4" t="s">
        <v>430</v>
      </c>
      <c r="DM16" s="1">
        <v>42917</v>
      </c>
      <c r="DN16" s="33">
        <v>8.5</v>
      </c>
      <c r="DO16" s="33">
        <v>0</v>
      </c>
      <c r="DP16" s="4" t="s">
        <v>328</v>
      </c>
      <c r="DQ16" s="1">
        <v>41893</v>
      </c>
      <c r="DR16" s="4" t="s">
        <v>441</v>
      </c>
      <c r="DS16" s="4" t="s">
        <v>430</v>
      </c>
      <c r="DT16" s="2">
        <f>IF(C16=[1]Лист1!$C14,1,0)</f>
        <v>1</v>
      </c>
    </row>
    <row r="17" spans="1:124" ht="15" customHeight="1" x14ac:dyDescent="0.25">
      <c r="A17" s="27">
        <v>14</v>
      </c>
      <c r="B17" s="28" t="s">
        <v>632</v>
      </c>
      <c r="C17" s="28" t="s">
        <v>633</v>
      </c>
      <c r="D17" s="4" t="s">
        <v>377</v>
      </c>
      <c r="E17" s="4" t="s">
        <v>378</v>
      </c>
      <c r="F17" s="4" t="s">
        <v>346</v>
      </c>
      <c r="G17" s="6">
        <v>4.0599999999999996</v>
      </c>
      <c r="H17" s="4" t="s">
        <v>330</v>
      </c>
      <c r="I17" s="4">
        <v>5503248039</v>
      </c>
      <c r="J17" s="4" t="s">
        <v>379</v>
      </c>
      <c r="K17" s="4" t="s">
        <v>328</v>
      </c>
      <c r="L17" s="1"/>
      <c r="M17" s="4"/>
      <c r="N17" s="46">
        <v>43453</v>
      </c>
      <c r="O17" s="47" t="s">
        <v>767</v>
      </c>
      <c r="P17" s="4" t="s">
        <v>430</v>
      </c>
      <c r="Q17" s="46">
        <v>43647</v>
      </c>
      <c r="R17" s="33">
        <v>0</v>
      </c>
      <c r="S17" s="33">
        <v>1.0389999999999999</v>
      </c>
      <c r="T17" s="4" t="s">
        <v>328</v>
      </c>
      <c r="U17" s="1">
        <v>42886</v>
      </c>
      <c r="V17" s="4" t="s">
        <v>538</v>
      </c>
      <c r="W17" s="4" t="s">
        <v>430</v>
      </c>
      <c r="X17" s="4" t="s">
        <v>377</v>
      </c>
      <c r="Y17" s="4" t="s">
        <v>378</v>
      </c>
      <c r="Z17" s="4" t="s">
        <v>342</v>
      </c>
      <c r="AA17" s="6">
        <v>102.34</v>
      </c>
      <c r="AB17" s="4" t="s">
        <v>330</v>
      </c>
      <c r="AC17" s="4">
        <v>5503249258</v>
      </c>
      <c r="AD17" s="4" t="s">
        <v>380</v>
      </c>
      <c r="AE17" s="4" t="s">
        <v>328</v>
      </c>
      <c r="AF17" s="1"/>
      <c r="AG17" s="4"/>
      <c r="AH17" s="1">
        <v>43454</v>
      </c>
      <c r="AI17" s="4" t="s">
        <v>570</v>
      </c>
      <c r="AJ17" s="4" t="s">
        <v>430</v>
      </c>
      <c r="AK17" s="1">
        <v>43647</v>
      </c>
      <c r="AL17" s="33">
        <v>3.4</v>
      </c>
      <c r="AM17" s="33">
        <v>4.2000000000000003E-2</v>
      </c>
      <c r="AN17" s="4" t="s">
        <v>328</v>
      </c>
      <c r="AO17" s="1">
        <v>42886</v>
      </c>
      <c r="AP17" s="4" t="s">
        <v>539</v>
      </c>
      <c r="AQ17" s="4" t="s">
        <v>430</v>
      </c>
      <c r="AR17" s="4" t="s">
        <v>377</v>
      </c>
      <c r="AS17" s="4" t="s">
        <v>378</v>
      </c>
      <c r="AT17" s="4" t="s">
        <v>343</v>
      </c>
      <c r="AU17" s="6">
        <v>1561.45</v>
      </c>
      <c r="AV17" s="4" t="s">
        <v>330</v>
      </c>
      <c r="AW17" s="4">
        <v>5503249258</v>
      </c>
      <c r="AX17" s="4" t="s">
        <v>380</v>
      </c>
      <c r="AY17" s="4" t="s">
        <v>328</v>
      </c>
      <c r="AZ17" s="1"/>
      <c r="BA17" s="4"/>
      <c r="BB17" s="1">
        <v>43454</v>
      </c>
      <c r="BC17" s="4" t="s">
        <v>768</v>
      </c>
      <c r="BD17" s="4" t="s">
        <v>430</v>
      </c>
      <c r="BE17" s="1">
        <v>43647</v>
      </c>
      <c r="BF17" s="33">
        <v>0</v>
      </c>
      <c r="BG17" s="33">
        <v>0</v>
      </c>
      <c r="BH17" s="4" t="s">
        <v>328</v>
      </c>
      <c r="BI17" s="4"/>
      <c r="BJ17" s="4"/>
      <c r="BK17" s="4" t="s">
        <v>430</v>
      </c>
      <c r="BL17" s="4" t="s">
        <v>377</v>
      </c>
      <c r="BM17" s="4" t="s">
        <v>378</v>
      </c>
      <c r="BN17" s="4" t="s">
        <v>342</v>
      </c>
      <c r="BO17" s="6">
        <v>17.079999999999998</v>
      </c>
      <c r="BP17" s="4" t="s">
        <v>330</v>
      </c>
      <c r="BQ17" s="4">
        <v>5504097128</v>
      </c>
      <c r="BR17" s="4" t="s">
        <v>381</v>
      </c>
      <c r="BS17" s="4" t="s">
        <v>328</v>
      </c>
      <c r="BT17" s="1"/>
      <c r="BU17" s="4"/>
      <c r="BV17" s="1">
        <v>43452</v>
      </c>
      <c r="BW17" s="4" t="s">
        <v>769</v>
      </c>
      <c r="BX17" s="4" t="s">
        <v>430</v>
      </c>
      <c r="BY17" s="1">
        <v>43647</v>
      </c>
      <c r="BZ17" s="33">
        <v>5.0999999999999996</v>
      </c>
      <c r="CA17" s="33">
        <v>4.2000000000000003E-2</v>
      </c>
      <c r="CB17" s="4" t="s">
        <v>328</v>
      </c>
      <c r="CC17" s="1">
        <v>42886</v>
      </c>
      <c r="CD17" s="4" t="s">
        <v>539</v>
      </c>
      <c r="CE17" s="4" t="s">
        <v>430</v>
      </c>
      <c r="CF17" s="4" t="s">
        <v>377</v>
      </c>
      <c r="CG17" s="4" t="s">
        <v>378</v>
      </c>
      <c r="CH17" s="4" t="s">
        <v>342</v>
      </c>
      <c r="CI17" s="6">
        <v>91.53</v>
      </c>
      <c r="CJ17" s="4" t="s">
        <v>330</v>
      </c>
      <c r="CK17" s="4">
        <v>5504037369</v>
      </c>
      <c r="CL17" s="4" t="s">
        <v>372</v>
      </c>
      <c r="CM17" s="4" t="s">
        <v>328</v>
      </c>
      <c r="CN17" s="1"/>
      <c r="CO17" s="4"/>
      <c r="CP17" s="1">
        <v>43453</v>
      </c>
      <c r="CQ17" s="4" t="s">
        <v>770</v>
      </c>
      <c r="CR17" s="4" t="s">
        <v>430</v>
      </c>
      <c r="CS17" s="1">
        <v>43101</v>
      </c>
      <c r="CT17" s="33">
        <v>6.94</v>
      </c>
      <c r="CU17" s="33">
        <v>0</v>
      </c>
      <c r="CV17" s="4" t="s">
        <v>328</v>
      </c>
      <c r="CW17" s="1">
        <v>42003</v>
      </c>
      <c r="CX17" s="4" t="s">
        <v>444</v>
      </c>
      <c r="CY17" s="4" t="s">
        <v>430</v>
      </c>
      <c r="CZ17" s="4" t="s">
        <v>377</v>
      </c>
      <c r="DA17" s="4" t="s">
        <v>378</v>
      </c>
      <c r="DB17" s="4" t="s">
        <v>342</v>
      </c>
      <c r="DC17" s="6">
        <v>19.940000000000001</v>
      </c>
      <c r="DD17" s="4" t="s">
        <v>330</v>
      </c>
      <c r="DE17" s="4">
        <v>5504097128</v>
      </c>
      <c r="DF17" s="4" t="s">
        <v>381</v>
      </c>
      <c r="DG17" s="4" t="s">
        <v>328</v>
      </c>
      <c r="DH17" s="1"/>
      <c r="DI17" s="4"/>
      <c r="DJ17" s="1">
        <v>43452</v>
      </c>
      <c r="DK17" s="4" t="s">
        <v>771</v>
      </c>
      <c r="DL17" s="4" t="s">
        <v>430</v>
      </c>
      <c r="DM17" s="1">
        <v>42917</v>
      </c>
      <c r="DN17" s="33">
        <v>8.5</v>
      </c>
      <c r="DO17" s="33">
        <v>0</v>
      </c>
      <c r="DP17" s="4" t="s">
        <v>328</v>
      </c>
      <c r="DQ17" s="1">
        <v>41893</v>
      </c>
      <c r="DR17" s="4" t="s">
        <v>441</v>
      </c>
      <c r="DS17" s="4" t="s">
        <v>430</v>
      </c>
      <c r="DT17" s="2">
        <f>IF(C17=[1]Лист1!$C15,1,0)</f>
        <v>1</v>
      </c>
    </row>
    <row r="18" spans="1:124" ht="15" customHeight="1" x14ac:dyDescent="0.25">
      <c r="A18" s="27">
        <v>15</v>
      </c>
      <c r="B18" s="28" t="s">
        <v>637</v>
      </c>
      <c r="C18" s="28" t="s">
        <v>638</v>
      </c>
      <c r="D18" s="4" t="s">
        <v>377</v>
      </c>
      <c r="E18" s="4" t="s">
        <v>378</v>
      </c>
      <c r="F18" s="4" t="s">
        <v>346</v>
      </c>
      <c r="G18" s="6">
        <v>4.0599999999999996</v>
      </c>
      <c r="H18" s="4" t="s">
        <v>330</v>
      </c>
      <c r="I18" s="4">
        <v>5503248039</v>
      </c>
      <c r="J18" s="4" t="s">
        <v>379</v>
      </c>
      <c r="K18" s="4" t="s">
        <v>328</v>
      </c>
      <c r="L18" s="1"/>
      <c r="M18" s="4"/>
      <c r="N18" s="46">
        <v>43453</v>
      </c>
      <c r="O18" s="47" t="s">
        <v>767</v>
      </c>
      <c r="P18" s="4" t="s">
        <v>430</v>
      </c>
      <c r="Q18" s="46">
        <v>43647</v>
      </c>
      <c r="R18" s="33">
        <v>0</v>
      </c>
      <c r="S18" s="33">
        <v>1.0389999999999999</v>
      </c>
      <c r="T18" s="4" t="s">
        <v>328</v>
      </c>
      <c r="U18" s="1">
        <v>42886</v>
      </c>
      <c r="V18" s="4" t="s">
        <v>538</v>
      </c>
      <c r="W18" s="4" t="s">
        <v>430</v>
      </c>
      <c r="X18" s="4" t="s">
        <v>377</v>
      </c>
      <c r="Y18" s="4" t="s">
        <v>378</v>
      </c>
      <c r="Z18" s="4" t="s">
        <v>342</v>
      </c>
      <c r="AA18" s="6">
        <v>102.34</v>
      </c>
      <c r="AB18" s="4" t="s">
        <v>330</v>
      </c>
      <c r="AC18" s="4">
        <v>5503249258</v>
      </c>
      <c r="AD18" s="4" t="s">
        <v>380</v>
      </c>
      <c r="AE18" s="4" t="s">
        <v>328</v>
      </c>
      <c r="AF18" s="1"/>
      <c r="AG18" s="4"/>
      <c r="AH18" s="1">
        <v>43454</v>
      </c>
      <c r="AI18" s="4" t="s">
        <v>570</v>
      </c>
      <c r="AJ18" s="4" t="s">
        <v>430</v>
      </c>
      <c r="AK18" s="1">
        <v>43647</v>
      </c>
      <c r="AL18" s="33">
        <v>3.4</v>
      </c>
      <c r="AM18" s="33">
        <v>4.2000000000000003E-2</v>
      </c>
      <c r="AN18" s="4" t="s">
        <v>328</v>
      </c>
      <c r="AO18" s="1">
        <v>42886</v>
      </c>
      <c r="AP18" s="4" t="s">
        <v>539</v>
      </c>
      <c r="AQ18" s="4" t="s">
        <v>430</v>
      </c>
      <c r="AR18" s="4" t="s">
        <v>377</v>
      </c>
      <c r="AS18" s="4" t="s">
        <v>378</v>
      </c>
      <c r="AT18" s="4" t="s">
        <v>343</v>
      </c>
      <c r="AU18" s="6">
        <v>1561.45</v>
      </c>
      <c r="AV18" s="4" t="s">
        <v>330</v>
      </c>
      <c r="AW18" s="4">
        <v>5503249258</v>
      </c>
      <c r="AX18" s="4" t="s">
        <v>380</v>
      </c>
      <c r="AY18" s="4" t="s">
        <v>328</v>
      </c>
      <c r="AZ18" s="1"/>
      <c r="BA18" s="4"/>
      <c r="BB18" s="1">
        <v>43454</v>
      </c>
      <c r="BC18" s="4" t="s">
        <v>768</v>
      </c>
      <c r="BD18" s="4" t="s">
        <v>430</v>
      </c>
      <c r="BE18" s="1">
        <v>43647</v>
      </c>
      <c r="BF18" s="33">
        <v>0</v>
      </c>
      <c r="BG18" s="33">
        <v>0</v>
      </c>
      <c r="BH18" s="4" t="s">
        <v>328</v>
      </c>
      <c r="BI18" s="4"/>
      <c r="BJ18" s="4"/>
      <c r="BK18" s="4" t="s">
        <v>430</v>
      </c>
      <c r="BL18" s="4" t="s">
        <v>377</v>
      </c>
      <c r="BM18" s="4" t="s">
        <v>378</v>
      </c>
      <c r="BN18" s="4" t="s">
        <v>342</v>
      </c>
      <c r="BO18" s="6">
        <v>17.079999999999998</v>
      </c>
      <c r="BP18" s="4" t="s">
        <v>330</v>
      </c>
      <c r="BQ18" s="4">
        <v>5504097128</v>
      </c>
      <c r="BR18" s="4" t="s">
        <v>381</v>
      </c>
      <c r="BS18" s="4" t="s">
        <v>328</v>
      </c>
      <c r="BT18" s="1"/>
      <c r="BU18" s="4"/>
      <c r="BV18" s="1">
        <v>43452</v>
      </c>
      <c r="BW18" s="4" t="s">
        <v>769</v>
      </c>
      <c r="BX18" s="4" t="s">
        <v>430</v>
      </c>
      <c r="BY18" s="1">
        <v>43647</v>
      </c>
      <c r="BZ18" s="33">
        <v>5.0999999999999996</v>
      </c>
      <c r="CA18" s="33">
        <v>4.2000000000000003E-2</v>
      </c>
      <c r="CB18" s="4" t="s">
        <v>328</v>
      </c>
      <c r="CC18" s="1">
        <v>42886</v>
      </c>
      <c r="CD18" s="4" t="s">
        <v>539</v>
      </c>
      <c r="CE18" s="4" t="s">
        <v>430</v>
      </c>
      <c r="CF18" s="4" t="s">
        <v>377</v>
      </c>
      <c r="CG18" s="4" t="s">
        <v>378</v>
      </c>
      <c r="CH18" s="4" t="s">
        <v>342</v>
      </c>
      <c r="CI18" s="6">
        <v>91.53</v>
      </c>
      <c r="CJ18" s="4" t="s">
        <v>330</v>
      </c>
      <c r="CK18" s="4">
        <v>5504037369</v>
      </c>
      <c r="CL18" s="4" t="s">
        <v>372</v>
      </c>
      <c r="CM18" s="4" t="s">
        <v>328</v>
      </c>
      <c r="CN18" s="1"/>
      <c r="CO18" s="4"/>
      <c r="CP18" s="1">
        <v>43453</v>
      </c>
      <c r="CQ18" s="4" t="s">
        <v>770</v>
      </c>
      <c r="CR18" s="4" t="s">
        <v>430</v>
      </c>
      <c r="CS18" s="1">
        <v>43101</v>
      </c>
      <c r="CT18" s="33">
        <v>6.94</v>
      </c>
      <c r="CU18" s="33">
        <v>0</v>
      </c>
      <c r="CV18" s="4" t="s">
        <v>328</v>
      </c>
      <c r="CW18" s="1">
        <v>42003</v>
      </c>
      <c r="CX18" s="4" t="s">
        <v>444</v>
      </c>
      <c r="CY18" s="4" t="s">
        <v>430</v>
      </c>
      <c r="CZ18" s="4" t="s">
        <v>377</v>
      </c>
      <c r="DA18" s="4" t="s">
        <v>378</v>
      </c>
      <c r="DB18" s="4" t="s">
        <v>342</v>
      </c>
      <c r="DC18" s="6">
        <v>19.940000000000001</v>
      </c>
      <c r="DD18" s="4" t="s">
        <v>330</v>
      </c>
      <c r="DE18" s="4">
        <v>5504097128</v>
      </c>
      <c r="DF18" s="4" t="s">
        <v>381</v>
      </c>
      <c r="DG18" s="4" t="s">
        <v>328</v>
      </c>
      <c r="DH18" s="1"/>
      <c r="DI18" s="4"/>
      <c r="DJ18" s="1">
        <v>43452</v>
      </c>
      <c r="DK18" s="4" t="s">
        <v>771</v>
      </c>
      <c r="DL18" s="4" t="s">
        <v>430</v>
      </c>
      <c r="DM18" s="1">
        <v>42917</v>
      </c>
      <c r="DN18" s="33">
        <v>8.5</v>
      </c>
      <c r="DO18" s="33">
        <v>0</v>
      </c>
      <c r="DP18" s="4" t="s">
        <v>328</v>
      </c>
      <c r="DQ18" s="1">
        <v>41893</v>
      </c>
      <c r="DR18" s="4" t="s">
        <v>441</v>
      </c>
      <c r="DS18" s="4" t="s">
        <v>430</v>
      </c>
      <c r="DT18" s="2">
        <f>IF(C18=[1]Лист1!$C16,1,0)</f>
        <v>1</v>
      </c>
    </row>
    <row r="19" spans="1:124" ht="15" customHeight="1" x14ac:dyDescent="0.25">
      <c r="A19" s="27">
        <v>16</v>
      </c>
      <c r="B19" s="28" t="s">
        <v>642</v>
      </c>
      <c r="C19" s="28" t="s">
        <v>643</v>
      </c>
      <c r="D19" s="4" t="s">
        <v>377</v>
      </c>
      <c r="E19" s="4" t="s">
        <v>378</v>
      </c>
      <c r="F19" s="4" t="s">
        <v>346</v>
      </c>
      <c r="G19" s="6">
        <v>4.0599999999999996</v>
      </c>
      <c r="H19" s="4" t="s">
        <v>330</v>
      </c>
      <c r="I19" s="4">
        <v>5503248039</v>
      </c>
      <c r="J19" s="4" t="s">
        <v>379</v>
      </c>
      <c r="K19" s="4" t="s">
        <v>328</v>
      </c>
      <c r="L19" s="1"/>
      <c r="M19" s="4"/>
      <c r="N19" s="46">
        <v>43453</v>
      </c>
      <c r="O19" s="47" t="s">
        <v>767</v>
      </c>
      <c r="P19" s="4" t="s">
        <v>430</v>
      </c>
      <c r="Q19" s="46">
        <v>43647</v>
      </c>
      <c r="R19" s="33">
        <v>0</v>
      </c>
      <c r="S19" s="33">
        <v>1.0389999999999999</v>
      </c>
      <c r="T19" s="4" t="s">
        <v>328</v>
      </c>
      <c r="U19" s="1">
        <v>42886</v>
      </c>
      <c r="V19" s="4" t="s">
        <v>538</v>
      </c>
      <c r="W19" s="4" t="s">
        <v>430</v>
      </c>
      <c r="X19" s="4" t="s">
        <v>377</v>
      </c>
      <c r="Y19" s="4" t="s">
        <v>378</v>
      </c>
      <c r="Z19" s="4" t="s">
        <v>342</v>
      </c>
      <c r="AA19" s="6">
        <v>102.34</v>
      </c>
      <c r="AB19" s="4" t="s">
        <v>330</v>
      </c>
      <c r="AC19" s="4">
        <v>5503249258</v>
      </c>
      <c r="AD19" s="4" t="s">
        <v>380</v>
      </c>
      <c r="AE19" s="4" t="s">
        <v>328</v>
      </c>
      <c r="AF19" s="1"/>
      <c r="AG19" s="4"/>
      <c r="AH19" s="1">
        <v>43454</v>
      </c>
      <c r="AI19" s="4" t="s">
        <v>570</v>
      </c>
      <c r="AJ19" s="4" t="s">
        <v>430</v>
      </c>
      <c r="AK19" s="1">
        <v>43647</v>
      </c>
      <c r="AL19" s="33">
        <v>5.0999999999999996</v>
      </c>
      <c r="AM19" s="33">
        <v>4.2000000000000003E-2</v>
      </c>
      <c r="AN19" s="4" t="s">
        <v>328</v>
      </c>
      <c r="AO19" s="1">
        <v>42886</v>
      </c>
      <c r="AP19" s="4" t="s">
        <v>539</v>
      </c>
      <c r="AQ19" s="4" t="s">
        <v>430</v>
      </c>
      <c r="AR19" s="4" t="s">
        <v>377</v>
      </c>
      <c r="AS19" s="4" t="s">
        <v>378</v>
      </c>
      <c r="AT19" s="4" t="s">
        <v>343</v>
      </c>
      <c r="AU19" s="6">
        <v>1561.45</v>
      </c>
      <c r="AV19" s="4" t="s">
        <v>330</v>
      </c>
      <c r="AW19" s="4">
        <v>5503249258</v>
      </c>
      <c r="AX19" s="4" t="s">
        <v>380</v>
      </c>
      <c r="AY19" s="4" t="s">
        <v>328</v>
      </c>
      <c r="AZ19" s="1"/>
      <c r="BA19" s="4"/>
      <c r="BB19" s="1">
        <v>43454</v>
      </c>
      <c r="BC19" s="4" t="s">
        <v>768</v>
      </c>
      <c r="BD19" s="4" t="s">
        <v>430</v>
      </c>
      <c r="BE19" s="1">
        <v>43647</v>
      </c>
      <c r="BF19" s="33">
        <v>0</v>
      </c>
      <c r="BG19" s="33">
        <v>0</v>
      </c>
      <c r="BH19" s="4" t="s">
        <v>328</v>
      </c>
      <c r="BI19" s="4"/>
      <c r="BJ19" s="4"/>
      <c r="BK19" s="4" t="s">
        <v>430</v>
      </c>
      <c r="BL19" s="4" t="s">
        <v>377</v>
      </c>
      <c r="BM19" s="4" t="s">
        <v>378</v>
      </c>
      <c r="BN19" s="4" t="s">
        <v>342</v>
      </c>
      <c r="BO19" s="6">
        <v>17.079999999999998</v>
      </c>
      <c r="BP19" s="4" t="s">
        <v>330</v>
      </c>
      <c r="BQ19" s="4">
        <v>5504097128</v>
      </c>
      <c r="BR19" s="4" t="s">
        <v>381</v>
      </c>
      <c r="BS19" s="4" t="s">
        <v>328</v>
      </c>
      <c r="BT19" s="1"/>
      <c r="BU19" s="4"/>
      <c r="BV19" s="1">
        <v>43452</v>
      </c>
      <c r="BW19" s="4" t="s">
        <v>769</v>
      </c>
      <c r="BX19" s="4" t="s">
        <v>430</v>
      </c>
      <c r="BY19" s="1">
        <v>43647</v>
      </c>
      <c r="BZ19" s="33">
        <v>3.4</v>
      </c>
      <c r="CA19" s="33">
        <v>4.2000000000000003E-2</v>
      </c>
      <c r="CB19" s="4" t="s">
        <v>328</v>
      </c>
      <c r="CC19" s="1">
        <v>42886</v>
      </c>
      <c r="CD19" s="4" t="s">
        <v>539</v>
      </c>
      <c r="CE19" s="4" t="s">
        <v>430</v>
      </c>
      <c r="CF19" s="4" t="s">
        <v>377</v>
      </c>
      <c r="CG19" s="4" t="s">
        <v>378</v>
      </c>
      <c r="CH19" s="4" t="s">
        <v>342</v>
      </c>
      <c r="CI19" s="6">
        <v>91.53</v>
      </c>
      <c r="CJ19" s="4" t="s">
        <v>330</v>
      </c>
      <c r="CK19" s="4">
        <v>5504037369</v>
      </c>
      <c r="CL19" s="4" t="s">
        <v>372</v>
      </c>
      <c r="CM19" s="4" t="s">
        <v>328</v>
      </c>
      <c r="CN19" s="1"/>
      <c r="CO19" s="4"/>
      <c r="CP19" s="1">
        <v>43453</v>
      </c>
      <c r="CQ19" s="4" t="s">
        <v>770</v>
      </c>
      <c r="CR19" s="4" t="s">
        <v>430</v>
      </c>
      <c r="CS19" s="1">
        <v>43101</v>
      </c>
      <c r="CT19" s="33">
        <v>6.94</v>
      </c>
      <c r="CU19" s="33">
        <v>0</v>
      </c>
      <c r="CV19" s="4" t="s">
        <v>328</v>
      </c>
      <c r="CW19" s="1">
        <v>42003</v>
      </c>
      <c r="CX19" s="4" t="s">
        <v>444</v>
      </c>
      <c r="CY19" s="4" t="s">
        <v>430</v>
      </c>
      <c r="CZ19" s="4" t="s">
        <v>377</v>
      </c>
      <c r="DA19" s="4" t="s">
        <v>378</v>
      </c>
      <c r="DB19" s="4" t="s">
        <v>342</v>
      </c>
      <c r="DC19" s="6">
        <v>19.940000000000001</v>
      </c>
      <c r="DD19" s="4" t="s">
        <v>330</v>
      </c>
      <c r="DE19" s="4">
        <v>5504097128</v>
      </c>
      <c r="DF19" s="4" t="s">
        <v>381</v>
      </c>
      <c r="DG19" s="4" t="s">
        <v>328</v>
      </c>
      <c r="DH19" s="1"/>
      <c r="DI19" s="4"/>
      <c r="DJ19" s="1">
        <v>43452</v>
      </c>
      <c r="DK19" s="4" t="s">
        <v>771</v>
      </c>
      <c r="DL19" s="4" t="s">
        <v>430</v>
      </c>
      <c r="DM19" s="1">
        <v>42917</v>
      </c>
      <c r="DN19" s="33">
        <v>8.5</v>
      </c>
      <c r="DO19" s="33">
        <v>0</v>
      </c>
      <c r="DP19" s="4" t="s">
        <v>328</v>
      </c>
      <c r="DQ19" s="1">
        <v>41893</v>
      </c>
      <c r="DR19" s="4" t="s">
        <v>441</v>
      </c>
      <c r="DS19" s="4" t="s">
        <v>430</v>
      </c>
      <c r="DT19" s="2">
        <f>IF(C19=[1]Лист1!$C17,1,0)</f>
        <v>1</v>
      </c>
    </row>
    <row r="20" spans="1:124" ht="15" customHeight="1" x14ac:dyDescent="0.25">
      <c r="A20" s="27">
        <v>17</v>
      </c>
      <c r="B20" s="28" t="s">
        <v>647</v>
      </c>
      <c r="C20" s="28" t="s">
        <v>648</v>
      </c>
      <c r="D20" s="4" t="s">
        <v>377</v>
      </c>
      <c r="E20" s="4" t="s">
        <v>378</v>
      </c>
      <c r="F20" s="4" t="s">
        <v>346</v>
      </c>
      <c r="G20" s="6">
        <v>4.0599999999999996</v>
      </c>
      <c r="H20" s="4" t="s">
        <v>330</v>
      </c>
      <c r="I20" s="4">
        <v>5503248039</v>
      </c>
      <c r="J20" s="4" t="s">
        <v>379</v>
      </c>
      <c r="K20" s="4" t="s">
        <v>328</v>
      </c>
      <c r="L20" s="1"/>
      <c r="M20" s="4"/>
      <c r="N20" s="46">
        <v>43453</v>
      </c>
      <c r="O20" s="47" t="s">
        <v>767</v>
      </c>
      <c r="P20" s="4" t="s">
        <v>430</v>
      </c>
      <c r="Q20" s="46">
        <v>43647</v>
      </c>
      <c r="R20" s="33">
        <v>0</v>
      </c>
      <c r="S20" s="33">
        <v>1.0389999999999999</v>
      </c>
      <c r="T20" s="4" t="s">
        <v>328</v>
      </c>
      <c r="U20" s="1">
        <v>42886</v>
      </c>
      <c r="V20" s="4" t="s">
        <v>538</v>
      </c>
      <c r="W20" s="4" t="s">
        <v>430</v>
      </c>
      <c r="X20" s="4" t="s">
        <v>377</v>
      </c>
      <c r="Y20" s="4" t="s">
        <v>378</v>
      </c>
      <c r="Z20" s="4" t="s">
        <v>342</v>
      </c>
      <c r="AA20" s="6">
        <v>102.34</v>
      </c>
      <c r="AB20" s="4" t="s">
        <v>330</v>
      </c>
      <c r="AC20" s="4">
        <v>5503249258</v>
      </c>
      <c r="AD20" s="4" t="s">
        <v>380</v>
      </c>
      <c r="AE20" s="4" t="s">
        <v>328</v>
      </c>
      <c r="AF20" s="1"/>
      <c r="AG20" s="4"/>
      <c r="AH20" s="1">
        <v>43454</v>
      </c>
      <c r="AI20" s="4" t="s">
        <v>570</v>
      </c>
      <c r="AJ20" s="4" t="s">
        <v>430</v>
      </c>
      <c r="AK20" s="1">
        <v>43647</v>
      </c>
      <c r="AL20" s="33">
        <v>5.0999999999999996</v>
      </c>
      <c r="AM20" s="33">
        <v>4.2000000000000003E-2</v>
      </c>
      <c r="AN20" s="4" t="s">
        <v>328</v>
      </c>
      <c r="AO20" s="1">
        <v>42886</v>
      </c>
      <c r="AP20" s="4" t="s">
        <v>539</v>
      </c>
      <c r="AQ20" s="4" t="s">
        <v>430</v>
      </c>
      <c r="AR20" s="4" t="s">
        <v>377</v>
      </c>
      <c r="AS20" s="4" t="s">
        <v>378</v>
      </c>
      <c r="AT20" s="4" t="s">
        <v>343</v>
      </c>
      <c r="AU20" s="6">
        <v>1561.45</v>
      </c>
      <c r="AV20" s="4" t="s">
        <v>330</v>
      </c>
      <c r="AW20" s="4">
        <v>5503249258</v>
      </c>
      <c r="AX20" s="4" t="s">
        <v>380</v>
      </c>
      <c r="AY20" s="4" t="s">
        <v>328</v>
      </c>
      <c r="AZ20" s="1"/>
      <c r="BA20" s="4"/>
      <c r="BB20" s="1">
        <v>43454</v>
      </c>
      <c r="BC20" s="4" t="s">
        <v>768</v>
      </c>
      <c r="BD20" s="4" t="s">
        <v>430</v>
      </c>
      <c r="BE20" s="1">
        <v>43647</v>
      </c>
      <c r="BF20" s="33">
        <v>0</v>
      </c>
      <c r="BG20" s="33">
        <v>0</v>
      </c>
      <c r="BH20" s="4" t="s">
        <v>328</v>
      </c>
      <c r="BI20" s="4"/>
      <c r="BJ20" s="4"/>
      <c r="BK20" s="4" t="s">
        <v>430</v>
      </c>
      <c r="BL20" s="4" t="s">
        <v>377</v>
      </c>
      <c r="BM20" s="4" t="s">
        <v>378</v>
      </c>
      <c r="BN20" s="4" t="s">
        <v>342</v>
      </c>
      <c r="BO20" s="6">
        <v>17.079999999999998</v>
      </c>
      <c r="BP20" s="4" t="s">
        <v>330</v>
      </c>
      <c r="BQ20" s="4">
        <v>5504097128</v>
      </c>
      <c r="BR20" s="4" t="s">
        <v>381</v>
      </c>
      <c r="BS20" s="4" t="s">
        <v>328</v>
      </c>
      <c r="BT20" s="1"/>
      <c r="BU20" s="4"/>
      <c r="BV20" s="1">
        <v>43452</v>
      </c>
      <c r="BW20" s="4" t="s">
        <v>769</v>
      </c>
      <c r="BX20" s="4" t="s">
        <v>430</v>
      </c>
      <c r="BY20" s="1">
        <v>43647</v>
      </c>
      <c r="BZ20" s="33">
        <v>3.4</v>
      </c>
      <c r="CA20" s="33">
        <v>4.2000000000000003E-2</v>
      </c>
      <c r="CB20" s="4" t="s">
        <v>328</v>
      </c>
      <c r="CC20" s="1">
        <v>42886</v>
      </c>
      <c r="CD20" s="4" t="s">
        <v>539</v>
      </c>
      <c r="CE20" s="4" t="s">
        <v>430</v>
      </c>
      <c r="CF20" s="4" t="s">
        <v>377</v>
      </c>
      <c r="CG20" s="4" t="s">
        <v>378</v>
      </c>
      <c r="CH20" s="4" t="s">
        <v>342</v>
      </c>
      <c r="CI20" s="6">
        <v>91.53</v>
      </c>
      <c r="CJ20" s="4" t="s">
        <v>330</v>
      </c>
      <c r="CK20" s="4">
        <v>5504037369</v>
      </c>
      <c r="CL20" s="4" t="s">
        <v>372</v>
      </c>
      <c r="CM20" s="4" t="s">
        <v>328</v>
      </c>
      <c r="CN20" s="1"/>
      <c r="CO20" s="4"/>
      <c r="CP20" s="1">
        <v>43453</v>
      </c>
      <c r="CQ20" s="4" t="s">
        <v>770</v>
      </c>
      <c r="CR20" s="4" t="s">
        <v>430</v>
      </c>
      <c r="CS20" s="1">
        <v>43101</v>
      </c>
      <c r="CT20" s="33">
        <v>6.94</v>
      </c>
      <c r="CU20" s="33">
        <v>0</v>
      </c>
      <c r="CV20" s="4" t="s">
        <v>328</v>
      </c>
      <c r="CW20" s="1">
        <v>42003</v>
      </c>
      <c r="CX20" s="4" t="s">
        <v>444</v>
      </c>
      <c r="CY20" s="4" t="s">
        <v>430</v>
      </c>
      <c r="CZ20" s="4" t="s">
        <v>377</v>
      </c>
      <c r="DA20" s="4" t="s">
        <v>378</v>
      </c>
      <c r="DB20" s="4" t="s">
        <v>342</v>
      </c>
      <c r="DC20" s="6">
        <v>19.940000000000001</v>
      </c>
      <c r="DD20" s="4" t="s">
        <v>330</v>
      </c>
      <c r="DE20" s="4">
        <v>5504097128</v>
      </c>
      <c r="DF20" s="4" t="s">
        <v>381</v>
      </c>
      <c r="DG20" s="4" t="s">
        <v>328</v>
      </c>
      <c r="DH20" s="1"/>
      <c r="DI20" s="4"/>
      <c r="DJ20" s="1">
        <v>43452</v>
      </c>
      <c r="DK20" s="4" t="s">
        <v>771</v>
      </c>
      <c r="DL20" s="4" t="s">
        <v>430</v>
      </c>
      <c r="DM20" s="1">
        <v>42917</v>
      </c>
      <c r="DN20" s="33">
        <v>8.5</v>
      </c>
      <c r="DO20" s="33">
        <v>0</v>
      </c>
      <c r="DP20" s="4" t="s">
        <v>328</v>
      </c>
      <c r="DQ20" s="1">
        <v>41893</v>
      </c>
      <c r="DR20" s="4" t="s">
        <v>441</v>
      </c>
      <c r="DS20" s="4" t="s">
        <v>430</v>
      </c>
      <c r="DT20" s="2">
        <f>IF(C20=[1]Лист1!$C18,1,0)</f>
        <v>1</v>
      </c>
    </row>
    <row r="21" spans="1:124" ht="15" customHeight="1" x14ac:dyDescent="0.25">
      <c r="A21" s="27">
        <v>18</v>
      </c>
      <c r="B21" s="28" t="s">
        <v>652</v>
      </c>
      <c r="C21" s="28" t="s">
        <v>653</v>
      </c>
      <c r="D21" s="4" t="s">
        <v>377</v>
      </c>
      <c r="E21" s="4" t="s">
        <v>378</v>
      </c>
      <c r="F21" s="4" t="s">
        <v>346</v>
      </c>
      <c r="G21" s="6">
        <v>4.0599999999999996</v>
      </c>
      <c r="H21" s="4" t="s">
        <v>330</v>
      </c>
      <c r="I21" s="4">
        <v>5503248039</v>
      </c>
      <c r="J21" s="4" t="s">
        <v>379</v>
      </c>
      <c r="K21" s="4" t="s">
        <v>328</v>
      </c>
      <c r="L21" s="1"/>
      <c r="M21" s="4"/>
      <c r="N21" s="46">
        <v>43453</v>
      </c>
      <c r="O21" s="47" t="s">
        <v>767</v>
      </c>
      <c r="P21" s="4" t="s">
        <v>430</v>
      </c>
      <c r="Q21" s="46">
        <v>43647</v>
      </c>
      <c r="R21" s="33">
        <v>0</v>
      </c>
      <c r="S21" s="33">
        <v>1.0389999999999999</v>
      </c>
      <c r="T21" s="4" t="s">
        <v>328</v>
      </c>
      <c r="U21" s="1">
        <v>42886</v>
      </c>
      <c r="V21" s="4" t="s">
        <v>538</v>
      </c>
      <c r="W21" s="4" t="s">
        <v>430</v>
      </c>
      <c r="X21" s="4" t="s">
        <v>377</v>
      </c>
      <c r="Y21" s="4" t="s">
        <v>378</v>
      </c>
      <c r="Z21" s="4" t="s">
        <v>342</v>
      </c>
      <c r="AA21" s="6">
        <v>102.34</v>
      </c>
      <c r="AB21" s="4" t="s">
        <v>330</v>
      </c>
      <c r="AC21" s="4">
        <v>5503249258</v>
      </c>
      <c r="AD21" s="4" t="s">
        <v>380</v>
      </c>
      <c r="AE21" s="4" t="s">
        <v>328</v>
      </c>
      <c r="AF21" s="1"/>
      <c r="AG21" s="4"/>
      <c r="AH21" s="1">
        <v>43454</v>
      </c>
      <c r="AI21" s="4" t="s">
        <v>570</v>
      </c>
      <c r="AJ21" s="4" t="s">
        <v>430</v>
      </c>
      <c r="AK21" s="1">
        <v>43647</v>
      </c>
      <c r="AL21" s="33">
        <v>3.4</v>
      </c>
      <c r="AM21" s="33">
        <v>4.2000000000000003E-2</v>
      </c>
      <c r="AN21" s="4" t="s">
        <v>328</v>
      </c>
      <c r="AO21" s="1">
        <v>42886</v>
      </c>
      <c r="AP21" s="4" t="s">
        <v>539</v>
      </c>
      <c r="AQ21" s="4" t="s">
        <v>430</v>
      </c>
      <c r="AR21" s="4" t="s">
        <v>377</v>
      </c>
      <c r="AS21" s="4" t="s">
        <v>378</v>
      </c>
      <c r="AT21" s="4" t="s">
        <v>343</v>
      </c>
      <c r="AU21" s="6">
        <v>1561.45</v>
      </c>
      <c r="AV21" s="4" t="s">
        <v>330</v>
      </c>
      <c r="AW21" s="4">
        <v>5503249258</v>
      </c>
      <c r="AX21" s="4" t="s">
        <v>380</v>
      </c>
      <c r="AY21" s="4" t="s">
        <v>328</v>
      </c>
      <c r="AZ21" s="1"/>
      <c r="BA21" s="4"/>
      <c r="BB21" s="1">
        <v>43454</v>
      </c>
      <c r="BC21" s="4" t="s">
        <v>768</v>
      </c>
      <c r="BD21" s="4" t="s">
        <v>430</v>
      </c>
      <c r="BE21" s="1">
        <v>43647</v>
      </c>
      <c r="BF21" s="33">
        <v>0</v>
      </c>
      <c r="BG21" s="33">
        <v>0</v>
      </c>
      <c r="BH21" s="4" t="s">
        <v>328</v>
      </c>
      <c r="BI21" s="4"/>
      <c r="BJ21" s="4"/>
      <c r="BK21" s="4" t="s">
        <v>430</v>
      </c>
      <c r="BL21" s="4" t="s">
        <v>377</v>
      </c>
      <c r="BM21" s="4" t="s">
        <v>378</v>
      </c>
      <c r="BN21" s="4" t="s">
        <v>342</v>
      </c>
      <c r="BO21" s="6">
        <v>17.079999999999998</v>
      </c>
      <c r="BP21" s="4" t="s">
        <v>330</v>
      </c>
      <c r="BQ21" s="4">
        <v>5504097128</v>
      </c>
      <c r="BR21" s="4" t="s">
        <v>381</v>
      </c>
      <c r="BS21" s="4" t="s">
        <v>328</v>
      </c>
      <c r="BT21" s="1"/>
      <c r="BU21" s="4"/>
      <c r="BV21" s="1">
        <v>43452</v>
      </c>
      <c r="BW21" s="4" t="s">
        <v>769</v>
      </c>
      <c r="BX21" s="4" t="s">
        <v>430</v>
      </c>
      <c r="BY21" s="1">
        <v>43647</v>
      </c>
      <c r="BZ21" s="33">
        <v>5.0999999999999996</v>
      </c>
      <c r="CA21" s="33">
        <v>4.2000000000000003E-2</v>
      </c>
      <c r="CB21" s="4" t="s">
        <v>328</v>
      </c>
      <c r="CC21" s="1">
        <v>42886</v>
      </c>
      <c r="CD21" s="4" t="s">
        <v>539</v>
      </c>
      <c r="CE21" s="4" t="s">
        <v>430</v>
      </c>
      <c r="CF21" s="4" t="s">
        <v>377</v>
      </c>
      <c r="CG21" s="4" t="s">
        <v>378</v>
      </c>
      <c r="CH21" s="4" t="s">
        <v>342</v>
      </c>
      <c r="CI21" s="6">
        <v>91.53</v>
      </c>
      <c r="CJ21" s="4" t="s">
        <v>330</v>
      </c>
      <c r="CK21" s="4">
        <v>5504037369</v>
      </c>
      <c r="CL21" s="4" t="s">
        <v>372</v>
      </c>
      <c r="CM21" s="4" t="s">
        <v>328</v>
      </c>
      <c r="CN21" s="1"/>
      <c r="CO21" s="4"/>
      <c r="CP21" s="1">
        <v>43453</v>
      </c>
      <c r="CQ21" s="4" t="s">
        <v>770</v>
      </c>
      <c r="CR21" s="4" t="s">
        <v>430</v>
      </c>
      <c r="CS21" s="1">
        <v>43101</v>
      </c>
      <c r="CT21" s="33">
        <v>6.94</v>
      </c>
      <c r="CU21" s="33">
        <v>0</v>
      </c>
      <c r="CV21" s="4" t="s">
        <v>328</v>
      </c>
      <c r="CW21" s="1">
        <v>42003</v>
      </c>
      <c r="CX21" s="4" t="s">
        <v>444</v>
      </c>
      <c r="CY21" s="4" t="s">
        <v>430</v>
      </c>
      <c r="CZ21" s="4" t="s">
        <v>377</v>
      </c>
      <c r="DA21" s="4" t="s">
        <v>378</v>
      </c>
      <c r="DB21" s="4" t="s">
        <v>342</v>
      </c>
      <c r="DC21" s="6">
        <v>19.940000000000001</v>
      </c>
      <c r="DD21" s="4" t="s">
        <v>330</v>
      </c>
      <c r="DE21" s="4">
        <v>5504097128</v>
      </c>
      <c r="DF21" s="4" t="s">
        <v>381</v>
      </c>
      <c r="DG21" s="4" t="s">
        <v>328</v>
      </c>
      <c r="DH21" s="1"/>
      <c r="DI21" s="4"/>
      <c r="DJ21" s="1">
        <v>43452</v>
      </c>
      <c r="DK21" s="4" t="s">
        <v>771</v>
      </c>
      <c r="DL21" s="4" t="s">
        <v>430</v>
      </c>
      <c r="DM21" s="1">
        <v>42917</v>
      </c>
      <c r="DN21" s="33">
        <v>8.5</v>
      </c>
      <c r="DO21" s="33">
        <v>0</v>
      </c>
      <c r="DP21" s="4" t="s">
        <v>328</v>
      </c>
      <c r="DQ21" s="1">
        <v>41893</v>
      </c>
      <c r="DR21" s="4" t="s">
        <v>441</v>
      </c>
      <c r="DS21" s="4" t="s">
        <v>430</v>
      </c>
      <c r="DT21" s="2">
        <f>IF(C21=[1]Лист1!$C19,1,0)</f>
        <v>1</v>
      </c>
    </row>
    <row r="22" spans="1:124" ht="15" customHeight="1" x14ac:dyDescent="0.25">
      <c r="A22" s="27">
        <v>19</v>
      </c>
      <c r="B22" s="28" t="s">
        <v>657</v>
      </c>
      <c r="C22" s="28" t="s">
        <v>658</v>
      </c>
      <c r="D22" s="4" t="s">
        <v>377</v>
      </c>
      <c r="E22" s="4" t="s">
        <v>378</v>
      </c>
      <c r="F22" s="4" t="s">
        <v>346</v>
      </c>
      <c r="G22" s="6">
        <v>4.0599999999999996</v>
      </c>
      <c r="H22" s="4" t="s">
        <v>330</v>
      </c>
      <c r="I22" s="4">
        <v>5503248039</v>
      </c>
      <c r="J22" s="4" t="s">
        <v>379</v>
      </c>
      <c r="K22" s="4" t="s">
        <v>328</v>
      </c>
      <c r="L22" s="1"/>
      <c r="M22" s="4"/>
      <c r="N22" s="46">
        <v>43453</v>
      </c>
      <c r="O22" s="47" t="s">
        <v>767</v>
      </c>
      <c r="P22" s="4" t="s">
        <v>430</v>
      </c>
      <c r="Q22" s="46">
        <v>43647</v>
      </c>
      <c r="R22" s="33">
        <v>0</v>
      </c>
      <c r="S22" s="33">
        <v>1.0389999999999999</v>
      </c>
      <c r="T22" s="4" t="s">
        <v>328</v>
      </c>
      <c r="U22" s="1">
        <v>42886</v>
      </c>
      <c r="V22" s="4" t="s">
        <v>538</v>
      </c>
      <c r="W22" s="4" t="s">
        <v>430</v>
      </c>
      <c r="X22" s="4" t="s">
        <v>377</v>
      </c>
      <c r="Y22" s="4" t="s">
        <v>378</v>
      </c>
      <c r="Z22" s="4" t="s">
        <v>342</v>
      </c>
      <c r="AA22" s="6">
        <v>102.34</v>
      </c>
      <c r="AB22" s="4" t="s">
        <v>330</v>
      </c>
      <c r="AC22" s="4">
        <v>5503249258</v>
      </c>
      <c r="AD22" s="4" t="s">
        <v>380</v>
      </c>
      <c r="AE22" s="4" t="s">
        <v>328</v>
      </c>
      <c r="AF22" s="1"/>
      <c r="AG22" s="4"/>
      <c r="AH22" s="1">
        <v>43454</v>
      </c>
      <c r="AI22" s="4" t="s">
        <v>570</v>
      </c>
      <c r="AJ22" s="4" t="s">
        <v>430</v>
      </c>
      <c r="AK22" s="1">
        <v>43647</v>
      </c>
      <c r="AL22" s="33">
        <v>5.0999999999999996</v>
      </c>
      <c r="AM22" s="33">
        <v>4.2000000000000003E-2</v>
      </c>
      <c r="AN22" s="4" t="s">
        <v>328</v>
      </c>
      <c r="AO22" s="1">
        <v>42886</v>
      </c>
      <c r="AP22" s="4" t="s">
        <v>539</v>
      </c>
      <c r="AQ22" s="4" t="s">
        <v>430</v>
      </c>
      <c r="AR22" s="4" t="s">
        <v>377</v>
      </c>
      <c r="AS22" s="4" t="s">
        <v>378</v>
      </c>
      <c r="AT22" s="4" t="s">
        <v>343</v>
      </c>
      <c r="AU22" s="6">
        <v>1561.45</v>
      </c>
      <c r="AV22" s="4" t="s">
        <v>330</v>
      </c>
      <c r="AW22" s="4">
        <v>5503249258</v>
      </c>
      <c r="AX22" s="4" t="s">
        <v>380</v>
      </c>
      <c r="AY22" s="4" t="s">
        <v>328</v>
      </c>
      <c r="AZ22" s="1"/>
      <c r="BA22" s="4"/>
      <c r="BB22" s="1">
        <v>43454</v>
      </c>
      <c r="BC22" s="4" t="s">
        <v>768</v>
      </c>
      <c r="BD22" s="4" t="s">
        <v>430</v>
      </c>
      <c r="BE22" s="1">
        <v>43647</v>
      </c>
      <c r="BF22" s="33">
        <v>0</v>
      </c>
      <c r="BG22" s="33">
        <v>0</v>
      </c>
      <c r="BH22" s="4" t="s">
        <v>328</v>
      </c>
      <c r="BI22" s="4"/>
      <c r="BJ22" s="4"/>
      <c r="BK22" s="4" t="s">
        <v>430</v>
      </c>
      <c r="BL22" s="4" t="s">
        <v>377</v>
      </c>
      <c r="BM22" s="4" t="s">
        <v>378</v>
      </c>
      <c r="BN22" s="4" t="s">
        <v>342</v>
      </c>
      <c r="BO22" s="6">
        <v>17.079999999999998</v>
      </c>
      <c r="BP22" s="4" t="s">
        <v>330</v>
      </c>
      <c r="BQ22" s="4">
        <v>5504097128</v>
      </c>
      <c r="BR22" s="4" t="s">
        <v>381</v>
      </c>
      <c r="BS22" s="4" t="s">
        <v>328</v>
      </c>
      <c r="BT22" s="1"/>
      <c r="BU22" s="4"/>
      <c r="BV22" s="1">
        <v>43452</v>
      </c>
      <c r="BW22" s="4" t="s">
        <v>769</v>
      </c>
      <c r="BX22" s="4" t="s">
        <v>430</v>
      </c>
      <c r="BY22" s="1">
        <v>43647</v>
      </c>
      <c r="BZ22" s="33">
        <v>3.4</v>
      </c>
      <c r="CA22" s="33">
        <v>4.2000000000000003E-2</v>
      </c>
      <c r="CB22" s="4" t="s">
        <v>328</v>
      </c>
      <c r="CC22" s="1">
        <v>42886</v>
      </c>
      <c r="CD22" s="4" t="s">
        <v>539</v>
      </c>
      <c r="CE22" s="4" t="s">
        <v>430</v>
      </c>
      <c r="CF22" s="4" t="s">
        <v>377</v>
      </c>
      <c r="CG22" s="4" t="s">
        <v>378</v>
      </c>
      <c r="CH22" s="4" t="s">
        <v>342</v>
      </c>
      <c r="CI22" s="6">
        <v>91.53</v>
      </c>
      <c r="CJ22" s="4" t="s">
        <v>330</v>
      </c>
      <c r="CK22" s="4">
        <v>5504037369</v>
      </c>
      <c r="CL22" s="4" t="s">
        <v>372</v>
      </c>
      <c r="CM22" s="4" t="s">
        <v>328</v>
      </c>
      <c r="CN22" s="1"/>
      <c r="CO22" s="4"/>
      <c r="CP22" s="1">
        <v>43453</v>
      </c>
      <c r="CQ22" s="4" t="s">
        <v>770</v>
      </c>
      <c r="CR22" s="4" t="s">
        <v>430</v>
      </c>
      <c r="CS22" s="1">
        <v>43101</v>
      </c>
      <c r="CT22" s="33">
        <v>6.94</v>
      </c>
      <c r="CU22" s="33">
        <v>0</v>
      </c>
      <c r="CV22" s="4" t="s">
        <v>328</v>
      </c>
      <c r="CW22" s="1">
        <v>42003</v>
      </c>
      <c r="CX22" s="4" t="s">
        <v>444</v>
      </c>
      <c r="CY22" s="4" t="s">
        <v>430</v>
      </c>
      <c r="CZ22" s="4" t="s">
        <v>377</v>
      </c>
      <c r="DA22" s="4" t="s">
        <v>378</v>
      </c>
      <c r="DB22" s="4" t="s">
        <v>342</v>
      </c>
      <c r="DC22" s="6">
        <v>19.940000000000001</v>
      </c>
      <c r="DD22" s="4" t="s">
        <v>330</v>
      </c>
      <c r="DE22" s="4">
        <v>5504097128</v>
      </c>
      <c r="DF22" s="4" t="s">
        <v>381</v>
      </c>
      <c r="DG22" s="4" t="s">
        <v>328</v>
      </c>
      <c r="DH22" s="1"/>
      <c r="DI22" s="4"/>
      <c r="DJ22" s="1">
        <v>43452</v>
      </c>
      <c r="DK22" s="4" t="s">
        <v>771</v>
      </c>
      <c r="DL22" s="4" t="s">
        <v>430</v>
      </c>
      <c r="DM22" s="1">
        <v>42917</v>
      </c>
      <c r="DN22" s="33">
        <v>8.5</v>
      </c>
      <c r="DO22" s="33">
        <v>0</v>
      </c>
      <c r="DP22" s="4" t="s">
        <v>328</v>
      </c>
      <c r="DQ22" s="1">
        <v>41893</v>
      </c>
      <c r="DR22" s="4" t="s">
        <v>441</v>
      </c>
      <c r="DS22" s="4" t="s">
        <v>430</v>
      </c>
      <c r="DT22" s="2">
        <f>IF(C22=[1]Лист1!$C20,1,0)</f>
        <v>1</v>
      </c>
    </row>
    <row r="23" spans="1:124" ht="15" customHeight="1" x14ac:dyDescent="0.25">
      <c r="A23" s="27">
        <v>20</v>
      </c>
      <c r="B23" s="28" t="s">
        <v>662</v>
      </c>
      <c r="C23" s="28" t="s">
        <v>663</v>
      </c>
      <c r="D23" s="4" t="s">
        <v>377</v>
      </c>
      <c r="E23" s="4" t="s">
        <v>378</v>
      </c>
      <c r="F23" s="4" t="s">
        <v>346</v>
      </c>
      <c r="G23" s="6">
        <v>4.0599999999999996</v>
      </c>
      <c r="H23" s="4" t="s">
        <v>330</v>
      </c>
      <c r="I23" s="4">
        <v>5503248039</v>
      </c>
      <c r="J23" s="4" t="s">
        <v>379</v>
      </c>
      <c r="K23" s="4" t="s">
        <v>328</v>
      </c>
      <c r="L23" s="1"/>
      <c r="M23" s="4"/>
      <c r="N23" s="46">
        <v>43453</v>
      </c>
      <c r="O23" s="47" t="s">
        <v>767</v>
      </c>
      <c r="P23" s="4" t="s">
        <v>430</v>
      </c>
      <c r="Q23" s="46">
        <v>43647</v>
      </c>
      <c r="R23" s="33">
        <v>0</v>
      </c>
      <c r="S23" s="33">
        <v>1.0389999999999999</v>
      </c>
      <c r="T23" s="4" t="s">
        <v>328</v>
      </c>
      <c r="U23" s="1">
        <v>42886</v>
      </c>
      <c r="V23" s="4" t="s">
        <v>538</v>
      </c>
      <c r="W23" s="4" t="s">
        <v>430</v>
      </c>
      <c r="X23" s="4" t="s">
        <v>377</v>
      </c>
      <c r="Y23" s="4" t="s">
        <v>378</v>
      </c>
      <c r="Z23" s="4" t="s">
        <v>342</v>
      </c>
      <c r="AA23" s="6">
        <v>102.34</v>
      </c>
      <c r="AB23" s="4" t="s">
        <v>330</v>
      </c>
      <c r="AC23" s="4">
        <v>5503249258</v>
      </c>
      <c r="AD23" s="4" t="s">
        <v>380</v>
      </c>
      <c r="AE23" s="4" t="s">
        <v>328</v>
      </c>
      <c r="AF23" s="1"/>
      <c r="AG23" s="4"/>
      <c r="AH23" s="1">
        <v>43454</v>
      </c>
      <c r="AI23" s="4" t="s">
        <v>570</v>
      </c>
      <c r="AJ23" s="4" t="s">
        <v>430</v>
      </c>
      <c r="AK23" s="1">
        <v>43647</v>
      </c>
      <c r="AL23" s="33">
        <v>3.4</v>
      </c>
      <c r="AM23" s="33">
        <v>4.2000000000000003E-2</v>
      </c>
      <c r="AN23" s="4" t="s">
        <v>328</v>
      </c>
      <c r="AO23" s="1">
        <v>42886</v>
      </c>
      <c r="AP23" s="4" t="s">
        <v>539</v>
      </c>
      <c r="AQ23" s="4" t="s">
        <v>430</v>
      </c>
      <c r="AR23" s="4" t="s">
        <v>377</v>
      </c>
      <c r="AS23" s="4" t="s">
        <v>378</v>
      </c>
      <c r="AT23" s="4" t="s">
        <v>343</v>
      </c>
      <c r="AU23" s="6">
        <v>1561.45</v>
      </c>
      <c r="AV23" s="4" t="s">
        <v>330</v>
      </c>
      <c r="AW23" s="4">
        <v>5503249258</v>
      </c>
      <c r="AX23" s="4" t="s">
        <v>380</v>
      </c>
      <c r="AY23" s="4" t="s">
        <v>328</v>
      </c>
      <c r="AZ23" s="1"/>
      <c r="BA23" s="4"/>
      <c r="BB23" s="1">
        <v>43454</v>
      </c>
      <c r="BC23" s="4" t="s">
        <v>768</v>
      </c>
      <c r="BD23" s="4" t="s">
        <v>430</v>
      </c>
      <c r="BE23" s="1">
        <v>43647</v>
      </c>
      <c r="BF23" s="33">
        <v>0</v>
      </c>
      <c r="BG23" s="33">
        <v>0</v>
      </c>
      <c r="BH23" s="4" t="s">
        <v>328</v>
      </c>
      <c r="BI23" s="4"/>
      <c r="BJ23" s="4"/>
      <c r="BK23" s="4" t="s">
        <v>430</v>
      </c>
      <c r="BL23" s="4" t="s">
        <v>377</v>
      </c>
      <c r="BM23" s="4" t="s">
        <v>378</v>
      </c>
      <c r="BN23" s="4" t="s">
        <v>342</v>
      </c>
      <c r="BO23" s="6">
        <v>17.079999999999998</v>
      </c>
      <c r="BP23" s="4" t="s">
        <v>330</v>
      </c>
      <c r="BQ23" s="4">
        <v>5504097128</v>
      </c>
      <c r="BR23" s="4" t="s">
        <v>381</v>
      </c>
      <c r="BS23" s="4" t="s">
        <v>328</v>
      </c>
      <c r="BT23" s="1"/>
      <c r="BU23" s="4"/>
      <c r="BV23" s="1">
        <v>43452</v>
      </c>
      <c r="BW23" s="4" t="s">
        <v>769</v>
      </c>
      <c r="BX23" s="4" t="s">
        <v>430</v>
      </c>
      <c r="BY23" s="1">
        <v>43647</v>
      </c>
      <c r="BZ23" s="33">
        <v>5.0999999999999996</v>
      </c>
      <c r="CA23" s="33">
        <v>4.2000000000000003E-2</v>
      </c>
      <c r="CB23" s="4" t="s">
        <v>328</v>
      </c>
      <c r="CC23" s="1">
        <v>42886</v>
      </c>
      <c r="CD23" s="4" t="s">
        <v>539</v>
      </c>
      <c r="CE23" s="4" t="s">
        <v>430</v>
      </c>
      <c r="CF23" s="4" t="s">
        <v>377</v>
      </c>
      <c r="CG23" s="4" t="s">
        <v>378</v>
      </c>
      <c r="CH23" s="4" t="s">
        <v>342</v>
      </c>
      <c r="CI23" s="6">
        <v>91.53</v>
      </c>
      <c r="CJ23" s="4" t="s">
        <v>330</v>
      </c>
      <c r="CK23" s="4">
        <v>5504037369</v>
      </c>
      <c r="CL23" s="4" t="s">
        <v>372</v>
      </c>
      <c r="CM23" s="4" t="s">
        <v>328</v>
      </c>
      <c r="CN23" s="1"/>
      <c r="CO23" s="4"/>
      <c r="CP23" s="1">
        <v>43453</v>
      </c>
      <c r="CQ23" s="4" t="s">
        <v>770</v>
      </c>
      <c r="CR23" s="4" t="s">
        <v>430</v>
      </c>
      <c r="CS23" s="1">
        <v>43101</v>
      </c>
      <c r="CT23" s="33">
        <v>6.94</v>
      </c>
      <c r="CU23" s="33">
        <v>0</v>
      </c>
      <c r="CV23" s="4" t="s">
        <v>328</v>
      </c>
      <c r="CW23" s="1">
        <v>42003</v>
      </c>
      <c r="CX23" s="4" t="s">
        <v>444</v>
      </c>
      <c r="CY23" s="4" t="s">
        <v>430</v>
      </c>
      <c r="CZ23" s="4" t="s">
        <v>377</v>
      </c>
      <c r="DA23" s="4" t="s">
        <v>378</v>
      </c>
      <c r="DB23" s="4" t="s">
        <v>342</v>
      </c>
      <c r="DC23" s="6">
        <v>19.940000000000001</v>
      </c>
      <c r="DD23" s="4" t="s">
        <v>330</v>
      </c>
      <c r="DE23" s="4">
        <v>5504097128</v>
      </c>
      <c r="DF23" s="4" t="s">
        <v>381</v>
      </c>
      <c r="DG23" s="4" t="s">
        <v>328</v>
      </c>
      <c r="DH23" s="1"/>
      <c r="DI23" s="4"/>
      <c r="DJ23" s="1">
        <v>43452</v>
      </c>
      <c r="DK23" s="4" t="s">
        <v>771</v>
      </c>
      <c r="DL23" s="4" t="s">
        <v>430</v>
      </c>
      <c r="DM23" s="1">
        <v>42917</v>
      </c>
      <c r="DN23" s="33">
        <v>8.5</v>
      </c>
      <c r="DO23" s="33">
        <v>0</v>
      </c>
      <c r="DP23" s="4" t="s">
        <v>328</v>
      </c>
      <c r="DQ23" s="1">
        <v>41893</v>
      </c>
      <c r="DR23" s="4" t="s">
        <v>441</v>
      </c>
      <c r="DS23" s="4" t="s">
        <v>430</v>
      </c>
      <c r="DT23" s="2">
        <f>IF(C23=[1]Лист1!$C21,1,0)</f>
        <v>1</v>
      </c>
    </row>
    <row r="24" spans="1:124" ht="15" customHeight="1" x14ac:dyDescent="0.25">
      <c r="A24" s="27">
        <v>21</v>
      </c>
      <c r="B24" s="28" t="s">
        <v>667</v>
      </c>
      <c r="C24" s="28" t="s">
        <v>668</v>
      </c>
      <c r="D24" s="4" t="s">
        <v>377</v>
      </c>
      <c r="E24" s="4" t="s">
        <v>378</v>
      </c>
      <c r="F24" s="4" t="s">
        <v>346</v>
      </c>
      <c r="G24" s="6">
        <v>4.0599999999999996</v>
      </c>
      <c r="H24" s="4" t="s">
        <v>330</v>
      </c>
      <c r="I24" s="4">
        <v>5503248039</v>
      </c>
      <c r="J24" s="4" t="s">
        <v>379</v>
      </c>
      <c r="K24" s="4" t="s">
        <v>328</v>
      </c>
      <c r="L24" s="1"/>
      <c r="M24" s="4"/>
      <c r="N24" s="46">
        <v>43453</v>
      </c>
      <c r="O24" s="47" t="s">
        <v>767</v>
      </c>
      <c r="P24" s="4" t="s">
        <v>430</v>
      </c>
      <c r="Q24" s="46">
        <v>43647</v>
      </c>
      <c r="R24" s="33">
        <v>0</v>
      </c>
      <c r="S24" s="33">
        <v>1.0389999999999999</v>
      </c>
      <c r="T24" s="4" t="s">
        <v>328</v>
      </c>
      <c r="U24" s="1">
        <v>42886</v>
      </c>
      <c r="V24" s="4" t="s">
        <v>538</v>
      </c>
      <c r="W24" s="4" t="s">
        <v>430</v>
      </c>
      <c r="X24" s="4" t="s">
        <v>377</v>
      </c>
      <c r="Y24" s="4" t="s">
        <v>378</v>
      </c>
      <c r="Z24" s="4" t="s">
        <v>342</v>
      </c>
      <c r="AA24" s="6">
        <v>102.34</v>
      </c>
      <c r="AB24" s="4" t="s">
        <v>330</v>
      </c>
      <c r="AC24" s="4">
        <v>5503249258</v>
      </c>
      <c r="AD24" s="4" t="s">
        <v>380</v>
      </c>
      <c r="AE24" s="4" t="s">
        <v>328</v>
      </c>
      <c r="AF24" s="1"/>
      <c r="AG24" s="4"/>
      <c r="AH24" s="1">
        <v>43454</v>
      </c>
      <c r="AI24" s="4" t="s">
        <v>570</v>
      </c>
      <c r="AJ24" s="4" t="s">
        <v>430</v>
      </c>
      <c r="AK24" s="1">
        <v>43647</v>
      </c>
      <c r="AL24" s="33">
        <v>3.4</v>
      </c>
      <c r="AM24" s="33">
        <v>4.2000000000000003E-2</v>
      </c>
      <c r="AN24" s="4" t="s">
        <v>328</v>
      </c>
      <c r="AO24" s="1">
        <v>42886</v>
      </c>
      <c r="AP24" s="4" t="s">
        <v>539</v>
      </c>
      <c r="AQ24" s="4" t="s">
        <v>430</v>
      </c>
      <c r="AR24" s="4" t="s">
        <v>377</v>
      </c>
      <c r="AS24" s="4" t="s">
        <v>378</v>
      </c>
      <c r="AT24" s="4" t="s">
        <v>343</v>
      </c>
      <c r="AU24" s="6">
        <v>1561.45</v>
      </c>
      <c r="AV24" s="4" t="s">
        <v>330</v>
      </c>
      <c r="AW24" s="4">
        <v>5503249258</v>
      </c>
      <c r="AX24" s="4" t="s">
        <v>380</v>
      </c>
      <c r="AY24" s="4" t="s">
        <v>328</v>
      </c>
      <c r="AZ24" s="1"/>
      <c r="BA24" s="4"/>
      <c r="BB24" s="1">
        <v>43454</v>
      </c>
      <c r="BC24" s="4" t="s">
        <v>768</v>
      </c>
      <c r="BD24" s="4" t="s">
        <v>430</v>
      </c>
      <c r="BE24" s="1">
        <v>43647</v>
      </c>
      <c r="BF24" s="33">
        <v>0</v>
      </c>
      <c r="BG24" s="33">
        <v>0</v>
      </c>
      <c r="BH24" s="4" t="s">
        <v>328</v>
      </c>
      <c r="BI24" s="4"/>
      <c r="BJ24" s="4"/>
      <c r="BK24" s="4" t="s">
        <v>430</v>
      </c>
      <c r="BL24" s="4" t="s">
        <v>377</v>
      </c>
      <c r="BM24" s="4" t="s">
        <v>378</v>
      </c>
      <c r="BN24" s="4" t="s">
        <v>342</v>
      </c>
      <c r="BO24" s="6">
        <v>17.079999999999998</v>
      </c>
      <c r="BP24" s="4" t="s">
        <v>330</v>
      </c>
      <c r="BQ24" s="4">
        <v>5504097128</v>
      </c>
      <c r="BR24" s="4" t="s">
        <v>381</v>
      </c>
      <c r="BS24" s="4" t="s">
        <v>328</v>
      </c>
      <c r="BT24" s="1"/>
      <c r="BU24" s="4"/>
      <c r="BV24" s="1">
        <v>43452</v>
      </c>
      <c r="BW24" s="4" t="s">
        <v>769</v>
      </c>
      <c r="BX24" s="4" t="s">
        <v>430</v>
      </c>
      <c r="BY24" s="1">
        <v>43647</v>
      </c>
      <c r="BZ24" s="33">
        <v>5.0999999999999996</v>
      </c>
      <c r="CA24" s="33">
        <v>4.2000000000000003E-2</v>
      </c>
      <c r="CB24" s="4" t="s">
        <v>328</v>
      </c>
      <c r="CC24" s="1">
        <v>42886</v>
      </c>
      <c r="CD24" s="4" t="s">
        <v>539</v>
      </c>
      <c r="CE24" s="4" t="s">
        <v>430</v>
      </c>
      <c r="CF24" s="4" t="s">
        <v>377</v>
      </c>
      <c r="CG24" s="4" t="s">
        <v>378</v>
      </c>
      <c r="CH24" s="4" t="s">
        <v>342</v>
      </c>
      <c r="CI24" s="6">
        <v>91.53</v>
      </c>
      <c r="CJ24" s="4" t="s">
        <v>330</v>
      </c>
      <c r="CK24" s="4">
        <v>5504037369</v>
      </c>
      <c r="CL24" s="4" t="s">
        <v>372</v>
      </c>
      <c r="CM24" s="4" t="s">
        <v>328</v>
      </c>
      <c r="CN24" s="1"/>
      <c r="CO24" s="4"/>
      <c r="CP24" s="1">
        <v>43453</v>
      </c>
      <c r="CQ24" s="4" t="s">
        <v>770</v>
      </c>
      <c r="CR24" s="4" t="s">
        <v>430</v>
      </c>
      <c r="CS24" s="1">
        <v>43101</v>
      </c>
      <c r="CT24" s="33">
        <v>6.94</v>
      </c>
      <c r="CU24" s="33">
        <v>0</v>
      </c>
      <c r="CV24" s="4" t="s">
        <v>328</v>
      </c>
      <c r="CW24" s="1">
        <v>42003</v>
      </c>
      <c r="CX24" s="4" t="s">
        <v>444</v>
      </c>
      <c r="CY24" s="4" t="s">
        <v>430</v>
      </c>
      <c r="CZ24" s="4" t="s">
        <v>377</v>
      </c>
      <c r="DA24" s="4" t="s">
        <v>378</v>
      </c>
      <c r="DB24" s="4" t="s">
        <v>342</v>
      </c>
      <c r="DC24" s="6">
        <v>19.940000000000001</v>
      </c>
      <c r="DD24" s="4" t="s">
        <v>330</v>
      </c>
      <c r="DE24" s="4">
        <v>5504097128</v>
      </c>
      <c r="DF24" s="4" t="s">
        <v>381</v>
      </c>
      <c r="DG24" s="4" t="s">
        <v>328</v>
      </c>
      <c r="DH24" s="1"/>
      <c r="DI24" s="4"/>
      <c r="DJ24" s="1">
        <v>43452</v>
      </c>
      <c r="DK24" s="4" t="s">
        <v>771</v>
      </c>
      <c r="DL24" s="4" t="s">
        <v>430</v>
      </c>
      <c r="DM24" s="1">
        <v>42917</v>
      </c>
      <c r="DN24" s="33">
        <v>8.5</v>
      </c>
      <c r="DO24" s="33">
        <v>0</v>
      </c>
      <c r="DP24" s="4" t="s">
        <v>328</v>
      </c>
      <c r="DQ24" s="1">
        <v>41893</v>
      </c>
      <c r="DR24" s="4" t="s">
        <v>441</v>
      </c>
      <c r="DS24" s="4" t="s">
        <v>430</v>
      </c>
      <c r="DT24" s="2">
        <f>IF(C24=[1]Лист1!$C22,1,0)</f>
        <v>1</v>
      </c>
    </row>
    <row r="25" spans="1:124" ht="15" customHeight="1" x14ac:dyDescent="0.25">
      <c r="A25" s="27">
        <v>22</v>
      </c>
      <c r="B25" s="28" t="s">
        <v>672</v>
      </c>
      <c r="C25" s="28" t="s">
        <v>673</v>
      </c>
      <c r="D25" s="4" t="s">
        <v>377</v>
      </c>
      <c r="E25" s="4" t="s">
        <v>378</v>
      </c>
      <c r="F25" s="4" t="s">
        <v>346</v>
      </c>
      <c r="G25" s="6">
        <v>4.0599999999999996</v>
      </c>
      <c r="H25" s="4" t="s">
        <v>330</v>
      </c>
      <c r="I25" s="4">
        <v>5503248039</v>
      </c>
      <c r="J25" s="4" t="s">
        <v>379</v>
      </c>
      <c r="K25" s="4" t="s">
        <v>328</v>
      </c>
      <c r="L25" s="1"/>
      <c r="M25" s="4"/>
      <c r="N25" s="46">
        <v>43453</v>
      </c>
      <c r="O25" s="47" t="s">
        <v>767</v>
      </c>
      <c r="P25" s="4" t="s">
        <v>430</v>
      </c>
      <c r="Q25" s="46">
        <v>43647</v>
      </c>
      <c r="R25" s="33">
        <v>0</v>
      </c>
      <c r="S25" s="33">
        <v>1.0389999999999999</v>
      </c>
      <c r="T25" s="4" t="s">
        <v>328</v>
      </c>
      <c r="U25" s="1">
        <v>42886</v>
      </c>
      <c r="V25" s="4" t="s">
        <v>538</v>
      </c>
      <c r="W25" s="4" t="s">
        <v>430</v>
      </c>
      <c r="X25" s="4" t="s">
        <v>377</v>
      </c>
      <c r="Y25" s="4" t="s">
        <v>378</v>
      </c>
      <c r="Z25" s="4" t="s">
        <v>342</v>
      </c>
      <c r="AA25" s="6">
        <v>102.34</v>
      </c>
      <c r="AB25" s="4" t="s">
        <v>330</v>
      </c>
      <c r="AC25" s="4">
        <v>5503249258</v>
      </c>
      <c r="AD25" s="4" t="s">
        <v>380</v>
      </c>
      <c r="AE25" s="4" t="s">
        <v>328</v>
      </c>
      <c r="AF25" s="1"/>
      <c r="AG25" s="4"/>
      <c r="AH25" s="1">
        <v>43454</v>
      </c>
      <c r="AI25" s="4" t="s">
        <v>570</v>
      </c>
      <c r="AJ25" s="4" t="s">
        <v>430</v>
      </c>
      <c r="AK25" s="1">
        <v>43647</v>
      </c>
      <c r="AL25" s="33">
        <v>3.4</v>
      </c>
      <c r="AM25" s="33">
        <v>4.2000000000000003E-2</v>
      </c>
      <c r="AN25" s="4" t="s">
        <v>328</v>
      </c>
      <c r="AO25" s="1">
        <v>42886</v>
      </c>
      <c r="AP25" s="4" t="s">
        <v>539</v>
      </c>
      <c r="AQ25" s="4" t="s">
        <v>430</v>
      </c>
      <c r="AR25" s="4" t="s">
        <v>377</v>
      </c>
      <c r="AS25" s="4" t="s">
        <v>378</v>
      </c>
      <c r="AT25" s="4" t="s">
        <v>343</v>
      </c>
      <c r="AU25" s="6">
        <v>1561.45</v>
      </c>
      <c r="AV25" s="4" t="s">
        <v>330</v>
      </c>
      <c r="AW25" s="4">
        <v>5503249258</v>
      </c>
      <c r="AX25" s="4" t="s">
        <v>380</v>
      </c>
      <c r="AY25" s="4" t="s">
        <v>328</v>
      </c>
      <c r="AZ25" s="1"/>
      <c r="BA25" s="4"/>
      <c r="BB25" s="1">
        <v>43454</v>
      </c>
      <c r="BC25" s="4" t="s">
        <v>768</v>
      </c>
      <c r="BD25" s="4" t="s">
        <v>430</v>
      </c>
      <c r="BE25" s="1">
        <v>43647</v>
      </c>
      <c r="BF25" s="33">
        <v>0</v>
      </c>
      <c r="BG25" s="33">
        <v>0</v>
      </c>
      <c r="BH25" s="4" t="s">
        <v>328</v>
      </c>
      <c r="BI25" s="4"/>
      <c r="BJ25" s="4"/>
      <c r="BK25" s="4" t="s">
        <v>430</v>
      </c>
      <c r="BL25" s="4" t="s">
        <v>377</v>
      </c>
      <c r="BM25" s="4" t="s">
        <v>378</v>
      </c>
      <c r="BN25" s="4" t="s">
        <v>342</v>
      </c>
      <c r="BO25" s="6">
        <v>17.079999999999998</v>
      </c>
      <c r="BP25" s="4" t="s">
        <v>330</v>
      </c>
      <c r="BQ25" s="4">
        <v>5504097128</v>
      </c>
      <c r="BR25" s="4" t="s">
        <v>381</v>
      </c>
      <c r="BS25" s="4" t="s">
        <v>328</v>
      </c>
      <c r="BT25" s="1"/>
      <c r="BU25" s="4"/>
      <c r="BV25" s="1">
        <v>43452</v>
      </c>
      <c r="BW25" s="4" t="s">
        <v>769</v>
      </c>
      <c r="BX25" s="4" t="s">
        <v>430</v>
      </c>
      <c r="BY25" s="1">
        <v>43647</v>
      </c>
      <c r="BZ25" s="33">
        <v>5.0999999999999996</v>
      </c>
      <c r="CA25" s="33">
        <v>4.2000000000000003E-2</v>
      </c>
      <c r="CB25" s="4" t="s">
        <v>328</v>
      </c>
      <c r="CC25" s="1">
        <v>42886</v>
      </c>
      <c r="CD25" s="4" t="s">
        <v>539</v>
      </c>
      <c r="CE25" s="4" t="s">
        <v>430</v>
      </c>
      <c r="CF25" s="4" t="s">
        <v>377</v>
      </c>
      <c r="CG25" s="4" t="s">
        <v>378</v>
      </c>
      <c r="CH25" s="4" t="s">
        <v>342</v>
      </c>
      <c r="CI25" s="6">
        <v>91.53</v>
      </c>
      <c r="CJ25" s="4" t="s">
        <v>330</v>
      </c>
      <c r="CK25" s="4">
        <v>5504037369</v>
      </c>
      <c r="CL25" s="4" t="s">
        <v>372</v>
      </c>
      <c r="CM25" s="4" t="s">
        <v>328</v>
      </c>
      <c r="CN25" s="1"/>
      <c r="CO25" s="4"/>
      <c r="CP25" s="1">
        <v>43453</v>
      </c>
      <c r="CQ25" s="4" t="s">
        <v>770</v>
      </c>
      <c r="CR25" s="4" t="s">
        <v>430</v>
      </c>
      <c r="CS25" s="1">
        <v>43101</v>
      </c>
      <c r="CT25" s="33">
        <v>6.94</v>
      </c>
      <c r="CU25" s="33">
        <v>0</v>
      </c>
      <c r="CV25" s="4" t="s">
        <v>328</v>
      </c>
      <c r="CW25" s="1">
        <v>42003</v>
      </c>
      <c r="CX25" s="4" t="s">
        <v>444</v>
      </c>
      <c r="CY25" s="4" t="s">
        <v>430</v>
      </c>
      <c r="CZ25" s="4" t="s">
        <v>377</v>
      </c>
      <c r="DA25" s="4" t="s">
        <v>378</v>
      </c>
      <c r="DB25" s="4" t="s">
        <v>342</v>
      </c>
      <c r="DC25" s="6">
        <v>19.940000000000001</v>
      </c>
      <c r="DD25" s="4" t="s">
        <v>330</v>
      </c>
      <c r="DE25" s="4">
        <v>5504097128</v>
      </c>
      <c r="DF25" s="4" t="s">
        <v>381</v>
      </c>
      <c r="DG25" s="4" t="s">
        <v>328</v>
      </c>
      <c r="DH25" s="1"/>
      <c r="DI25" s="4"/>
      <c r="DJ25" s="1">
        <v>43452</v>
      </c>
      <c r="DK25" s="4" t="s">
        <v>771</v>
      </c>
      <c r="DL25" s="4" t="s">
        <v>430</v>
      </c>
      <c r="DM25" s="1">
        <v>42917</v>
      </c>
      <c r="DN25" s="33">
        <v>8.5</v>
      </c>
      <c r="DO25" s="33">
        <v>0</v>
      </c>
      <c r="DP25" s="4" t="s">
        <v>328</v>
      </c>
      <c r="DQ25" s="1">
        <v>41893</v>
      </c>
      <c r="DR25" s="4" t="s">
        <v>441</v>
      </c>
      <c r="DS25" s="4" t="s">
        <v>430</v>
      </c>
      <c r="DT25" s="2">
        <f>IF(C25=[1]Лист1!$C23,1,0)</f>
        <v>1</v>
      </c>
    </row>
    <row r="26" spans="1:124" ht="15" customHeight="1" x14ac:dyDescent="0.25">
      <c r="A26" s="27">
        <v>23</v>
      </c>
      <c r="B26" s="28" t="s">
        <v>677</v>
      </c>
      <c r="C26" s="28" t="s">
        <v>678</v>
      </c>
      <c r="D26" s="4" t="s">
        <v>377</v>
      </c>
      <c r="E26" s="4" t="s">
        <v>378</v>
      </c>
      <c r="F26" s="4" t="s">
        <v>346</v>
      </c>
      <c r="G26" s="6">
        <v>4.0599999999999996</v>
      </c>
      <c r="H26" s="4" t="s">
        <v>330</v>
      </c>
      <c r="I26" s="4">
        <v>5503248039</v>
      </c>
      <c r="J26" s="4" t="s">
        <v>379</v>
      </c>
      <c r="K26" s="4" t="s">
        <v>328</v>
      </c>
      <c r="L26" s="1"/>
      <c r="M26" s="4"/>
      <c r="N26" s="46">
        <v>43453</v>
      </c>
      <c r="O26" s="47" t="s">
        <v>767</v>
      </c>
      <c r="P26" s="4" t="s">
        <v>430</v>
      </c>
      <c r="Q26" s="46">
        <v>43647</v>
      </c>
      <c r="R26" s="33">
        <v>0</v>
      </c>
      <c r="S26" s="33">
        <v>1.0389999999999999</v>
      </c>
      <c r="T26" s="4" t="s">
        <v>328</v>
      </c>
      <c r="U26" s="1">
        <v>42886</v>
      </c>
      <c r="V26" s="4" t="s">
        <v>538</v>
      </c>
      <c r="W26" s="4" t="s">
        <v>430</v>
      </c>
      <c r="X26" s="4" t="s">
        <v>377</v>
      </c>
      <c r="Y26" s="4" t="s">
        <v>378</v>
      </c>
      <c r="Z26" s="4" t="s">
        <v>342</v>
      </c>
      <c r="AA26" s="6">
        <v>102.34</v>
      </c>
      <c r="AB26" s="4" t="s">
        <v>330</v>
      </c>
      <c r="AC26" s="4">
        <v>5503249258</v>
      </c>
      <c r="AD26" s="4" t="s">
        <v>380</v>
      </c>
      <c r="AE26" s="4" t="s">
        <v>328</v>
      </c>
      <c r="AF26" s="1"/>
      <c r="AG26" s="4"/>
      <c r="AH26" s="1">
        <v>43454</v>
      </c>
      <c r="AI26" s="4" t="s">
        <v>570</v>
      </c>
      <c r="AJ26" s="4" t="s">
        <v>430</v>
      </c>
      <c r="AK26" s="1">
        <v>43647</v>
      </c>
      <c r="AL26" s="33">
        <v>3.4</v>
      </c>
      <c r="AM26" s="33">
        <v>4.2000000000000003E-2</v>
      </c>
      <c r="AN26" s="4" t="s">
        <v>328</v>
      </c>
      <c r="AO26" s="1">
        <v>42886</v>
      </c>
      <c r="AP26" s="4" t="s">
        <v>539</v>
      </c>
      <c r="AQ26" s="4" t="s">
        <v>430</v>
      </c>
      <c r="AR26" s="4" t="s">
        <v>377</v>
      </c>
      <c r="AS26" s="4" t="s">
        <v>378</v>
      </c>
      <c r="AT26" s="4" t="s">
        <v>343</v>
      </c>
      <c r="AU26" s="6">
        <v>1561.45</v>
      </c>
      <c r="AV26" s="4" t="s">
        <v>330</v>
      </c>
      <c r="AW26" s="4">
        <v>5503249258</v>
      </c>
      <c r="AX26" s="4" t="s">
        <v>380</v>
      </c>
      <c r="AY26" s="4" t="s">
        <v>328</v>
      </c>
      <c r="AZ26" s="1"/>
      <c r="BA26" s="4"/>
      <c r="BB26" s="1">
        <v>43454</v>
      </c>
      <c r="BC26" s="4" t="s">
        <v>768</v>
      </c>
      <c r="BD26" s="4" t="s">
        <v>430</v>
      </c>
      <c r="BE26" s="1">
        <v>43647</v>
      </c>
      <c r="BF26" s="33">
        <v>0</v>
      </c>
      <c r="BG26" s="33">
        <v>0</v>
      </c>
      <c r="BH26" s="4" t="s">
        <v>328</v>
      </c>
      <c r="BI26" s="4"/>
      <c r="BJ26" s="4"/>
      <c r="BK26" s="4" t="s">
        <v>430</v>
      </c>
      <c r="BL26" s="4" t="s">
        <v>377</v>
      </c>
      <c r="BM26" s="4" t="s">
        <v>378</v>
      </c>
      <c r="BN26" s="4" t="s">
        <v>342</v>
      </c>
      <c r="BO26" s="6">
        <v>17.079999999999998</v>
      </c>
      <c r="BP26" s="4" t="s">
        <v>330</v>
      </c>
      <c r="BQ26" s="4">
        <v>5504097128</v>
      </c>
      <c r="BR26" s="4" t="s">
        <v>381</v>
      </c>
      <c r="BS26" s="4" t="s">
        <v>328</v>
      </c>
      <c r="BT26" s="1"/>
      <c r="BU26" s="4"/>
      <c r="BV26" s="1">
        <v>43452</v>
      </c>
      <c r="BW26" s="4" t="s">
        <v>769</v>
      </c>
      <c r="BX26" s="4" t="s">
        <v>430</v>
      </c>
      <c r="BY26" s="1">
        <v>43647</v>
      </c>
      <c r="BZ26" s="33">
        <v>5.0999999999999996</v>
      </c>
      <c r="CA26" s="33">
        <v>4.2000000000000003E-2</v>
      </c>
      <c r="CB26" s="4" t="s">
        <v>328</v>
      </c>
      <c r="CC26" s="1">
        <v>42886</v>
      </c>
      <c r="CD26" s="4" t="s">
        <v>539</v>
      </c>
      <c r="CE26" s="4" t="s">
        <v>430</v>
      </c>
      <c r="CF26" s="4" t="s">
        <v>377</v>
      </c>
      <c r="CG26" s="4" t="s">
        <v>378</v>
      </c>
      <c r="CH26" s="4" t="s">
        <v>342</v>
      </c>
      <c r="CI26" s="6">
        <v>91.53</v>
      </c>
      <c r="CJ26" s="4" t="s">
        <v>330</v>
      </c>
      <c r="CK26" s="4">
        <v>5504037369</v>
      </c>
      <c r="CL26" s="4" t="s">
        <v>372</v>
      </c>
      <c r="CM26" s="4" t="s">
        <v>328</v>
      </c>
      <c r="CN26" s="1"/>
      <c r="CO26" s="4"/>
      <c r="CP26" s="1">
        <v>43453</v>
      </c>
      <c r="CQ26" s="4" t="s">
        <v>770</v>
      </c>
      <c r="CR26" s="4" t="s">
        <v>430</v>
      </c>
      <c r="CS26" s="1">
        <v>43101</v>
      </c>
      <c r="CT26" s="33">
        <v>6.94</v>
      </c>
      <c r="CU26" s="33">
        <v>0</v>
      </c>
      <c r="CV26" s="4" t="s">
        <v>328</v>
      </c>
      <c r="CW26" s="1">
        <v>42003</v>
      </c>
      <c r="CX26" s="4" t="s">
        <v>444</v>
      </c>
      <c r="CY26" s="4" t="s">
        <v>430</v>
      </c>
      <c r="CZ26" s="4" t="s">
        <v>377</v>
      </c>
      <c r="DA26" s="4" t="s">
        <v>378</v>
      </c>
      <c r="DB26" s="4" t="s">
        <v>342</v>
      </c>
      <c r="DC26" s="6">
        <v>19.940000000000001</v>
      </c>
      <c r="DD26" s="4" t="s">
        <v>330</v>
      </c>
      <c r="DE26" s="4">
        <v>5504097128</v>
      </c>
      <c r="DF26" s="4" t="s">
        <v>381</v>
      </c>
      <c r="DG26" s="4" t="s">
        <v>328</v>
      </c>
      <c r="DH26" s="1"/>
      <c r="DI26" s="4"/>
      <c r="DJ26" s="1">
        <v>43452</v>
      </c>
      <c r="DK26" s="4" t="s">
        <v>771</v>
      </c>
      <c r="DL26" s="4" t="s">
        <v>430</v>
      </c>
      <c r="DM26" s="1">
        <v>42917</v>
      </c>
      <c r="DN26" s="33">
        <v>8.5</v>
      </c>
      <c r="DO26" s="33">
        <v>0</v>
      </c>
      <c r="DP26" s="4" t="s">
        <v>328</v>
      </c>
      <c r="DQ26" s="1">
        <v>41893</v>
      </c>
      <c r="DR26" s="4" t="s">
        <v>441</v>
      </c>
      <c r="DS26" s="4" t="s">
        <v>430</v>
      </c>
      <c r="DT26" s="2">
        <f>IF(C26=[1]Лист1!$C24,1,0)</f>
        <v>1</v>
      </c>
    </row>
    <row r="27" spans="1:124" ht="15" customHeight="1" x14ac:dyDescent="0.25">
      <c r="A27" s="27">
        <v>24</v>
      </c>
      <c r="B27" s="28" t="s">
        <v>682</v>
      </c>
      <c r="C27" s="28" t="s">
        <v>683</v>
      </c>
      <c r="D27" s="4" t="s">
        <v>377</v>
      </c>
      <c r="E27" s="4" t="s">
        <v>378</v>
      </c>
      <c r="F27" s="4" t="s">
        <v>346</v>
      </c>
      <c r="G27" s="6">
        <v>4.0599999999999996</v>
      </c>
      <c r="H27" s="4" t="s">
        <v>330</v>
      </c>
      <c r="I27" s="4">
        <v>5503248039</v>
      </c>
      <c r="J27" s="4" t="s">
        <v>379</v>
      </c>
      <c r="K27" s="4" t="s">
        <v>328</v>
      </c>
      <c r="L27" s="1"/>
      <c r="M27" s="4"/>
      <c r="N27" s="46">
        <v>43453</v>
      </c>
      <c r="O27" s="47" t="s">
        <v>767</v>
      </c>
      <c r="P27" s="4" t="s">
        <v>430</v>
      </c>
      <c r="Q27" s="46">
        <v>43647</v>
      </c>
      <c r="R27" s="33">
        <v>0</v>
      </c>
      <c r="S27" s="33">
        <v>1.0389999999999999</v>
      </c>
      <c r="T27" s="4" t="s">
        <v>328</v>
      </c>
      <c r="U27" s="1">
        <v>42886</v>
      </c>
      <c r="V27" s="4" t="s">
        <v>538</v>
      </c>
      <c r="W27" s="4" t="s">
        <v>430</v>
      </c>
      <c r="X27" s="4" t="s">
        <v>377</v>
      </c>
      <c r="Y27" s="4" t="s">
        <v>378</v>
      </c>
      <c r="Z27" s="4" t="s">
        <v>342</v>
      </c>
      <c r="AA27" s="6">
        <v>102.34</v>
      </c>
      <c r="AB27" s="4" t="s">
        <v>330</v>
      </c>
      <c r="AC27" s="4">
        <v>5503249258</v>
      </c>
      <c r="AD27" s="4" t="s">
        <v>380</v>
      </c>
      <c r="AE27" s="4" t="s">
        <v>328</v>
      </c>
      <c r="AF27" s="1"/>
      <c r="AG27" s="4"/>
      <c r="AH27" s="1">
        <v>43454</v>
      </c>
      <c r="AI27" s="4" t="s">
        <v>570</v>
      </c>
      <c r="AJ27" s="4" t="s">
        <v>430</v>
      </c>
      <c r="AK27" s="1">
        <v>43647</v>
      </c>
      <c r="AL27" s="33">
        <v>3</v>
      </c>
      <c r="AM27" s="33">
        <v>0.03</v>
      </c>
      <c r="AN27" s="4" t="s">
        <v>328</v>
      </c>
      <c r="AO27" s="1">
        <v>42886</v>
      </c>
      <c r="AP27" s="4" t="s">
        <v>539</v>
      </c>
      <c r="AQ27" s="4" t="s">
        <v>430</v>
      </c>
      <c r="AR27" s="4" t="s">
        <v>377</v>
      </c>
      <c r="AS27" s="4" t="s">
        <v>378</v>
      </c>
      <c r="AT27" s="4" t="s">
        <v>343</v>
      </c>
      <c r="AU27" s="6">
        <v>1561.45</v>
      </c>
      <c r="AV27" s="4" t="s">
        <v>330</v>
      </c>
      <c r="AW27" s="4">
        <v>5503249258</v>
      </c>
      <c r="AX27" s="4" t="s">
        <v>380</v>
      </c>
      <c r="AY27" s="4" t="s">
        <v>328</v>
      </c>
      <c r="AZ27" s="1"/>
      <c r="BA27" s="4"/>
      <c r="BB27" s="1">
        <v>43454</v>
      </c>
      <c r="BC27" s="4" t="s">
        <v>768</v>
      </c>
      <c r="BD27" s="4" t="s">
        <v>430</v>
      </c>
      <c r="BE27" s="1">
        <v>43647</v>
      </c>
      <c r="BF27" s="33">
        <v>0</v>
      </c>
      <c r="BG27" s="33">
        <v>0</v>
      </c>
      <c r="BH27" s="4" t="s">
        <v>328</v>
      </c>
      <c r="BI27" s="4"/>
      <c r="BJ27" s="4"/>
      <c r="BK27" s="4" t="s">
        <v>430</v>
      </c>
      <c r="BL27" s="4" t="s">
        <v>377</v>
      </c>
      <c r="BM27" s="4" t="s">
        <v>378</v>
      </c>
      <c r="BN27" s="4" t="s">
        <v>342</v>
      </c>
      <c r="BO27" s="6">
        <v>17.079999999999998</v>
      </c>
      <c r="BP27" s="4" t="s">
        <v>330</v>
      </c>
      <c r="BQ27" s="4">
        <v>5504097128</v>
      </c>
      <c r="BR27" s="4" t="s">
        <v>381</v>
      </c>
      <c r="BS27" s="4" t="s">
        <v>328</v>
      </c>
      <c r="BT27" s="1"/>
      <c r="BU27" s="4"/>
      <c r="BV27" s="1">
        <v>43452</v>
      </c>
      <c r="BW27" s="4" t="s">
        <v>769</v>
      </c>
      <c r="BX27" s="4" t="s">
        <v>430</v>
      </c>
      <c r="BY27" s="1">
        <v>43647</v>
      </c>
      <c r="BZ27" s="33">
        <v>1.7</v>
      </c>
      <c r="CA27" s="33">
        <v>0.03</v>
      </c>
      <c r="CB27" s="4" t="s">
        <v>328</v>
      </c>
      <c r="CC27" s="1">
        <v>42886</v>
      </c>
      <c r="CD27" s="4" t="s">
        <v>539</v>
      </c>
      <c r="CE27" s="4" t="s">
        <v>430</v>
      </c>
      <c r="CF27" s="4" t="s">
        <v>377</v>
      </c>
      <c r="CG27" s="4" t="s">
        <v>378</v>
      </c>
      <c r="CH27" s="4" t="s">
        <v>342</v>
      </c>
      <c r="CI27" s="6">
        <v>91.53</v>
      </c>
      <c r="CJ27" s="4" t="s">
        <v>330</v>
      </c>
      <c r="CK27" s="4">
        <v>5504037369</v>
      </c>
      <c r="CL27" s="4" t="s">
        <v>372</v>
      </c>
      <c r="CM27" s="4" t="s">
        <v>328</v>
      </c>
      <c r="CN27" s="1"/>
      <c r="CO27" s="4"/>
      <c r="CP27" s="1">
        <v>43453</v>
      </c>
      <c r="CQ27" s="4" t="s">
        <v>770</v>
      </c>
      <c r="CR27" s="4" t="s">
        <v>430</v>
      </c>
      <c r="CS27" s="1">
        <v>43101</v>
      </c>
      <c r="CT27" s="33">
        <v>6.94</v>
      </c>
      <c r="CU27" s="33">
        <v>0</v>
      </c>
      <c r="CV27" s="4" t="s">
        <v>328</v>
      </c>
      <c r="CW27" s="1">
        <v>42003</v>
      </c>
      <c r="CX27" s="4" t="s">
        <v>444</v>
      </c>
      <c r="CY27" s="4" t="s">
        <v>430</v>
      </c>
      <c r="CZ27" s="4" t="s">
        <v>377</v>
      </c>
      <c r="DA27" s="4" t="s">
        <v>378</v>
      </c>
      <c r="DB27" s="4" t="s">
        <v>342</v>
      </c>
      <c r="DC27" s="6">
        <v>19.940000000000001</v>
      </c>
      <c r="DD27" s="4" t="s">
        <v>330</v>
      </c>
      <c r="DE27" s="4">
        <v>5504097128</v>
      </c>
      <c r="DF27" s="4" t="s">
        <v>381</v>
      </c>
      <c r="DG27" s="4" t="s">
        <v>328</v>
      </c>
      <c r="DH27" s="1"/>
      <c r="DI27" s="4"/>
      <c r="DJ27" s="1">
        <v>43452</v>
      </c>
      <c r="DK27" s="4" t="s">
        <v>771</v>
      </c>
      <c r="DL27" s="4" t="s">
        <v>430</v>
      </c>
      <c r="DM27" s="1">
        <v>42917</v>
      </c>
      <c r="DN27" s="33">
        <v>4.7</v>
      </c>
      <c r="DO27" s="33">
        <v>0</v>
      </c>
      <c r="DP27" s="4" t="s">
        <v>328</v>
      </c>
      <c r="DQ27" s="1">
        <v>41893</v>
      </c>
      <c r="DR27" s="4" t="s">
        <v>441</v>
      </c>
      <c r="DS27" s="4" t="s">
        <v>430</v>
      </c>
      <c r="DT27" s="2">
        <f>IF(C27=[1]Лист1!$C25,1,0)</f>
        <v>1</v>
      </c>
    </row>
    <row r="28" spans="1:124" ht="15" customHeight="1" x14ac:dyDescent="0.25">
      <c r="A28" s="27">
        <v>25</v>
      </c>
      <c r="B28" s="28" t="s">
        <v>687</v>
      </c>
      <c r="C28" s="28" t="s">
        <v>688</v>
      </c>
      <c r="D28" s="4" t="s">
        <v>377</v>
      </c>
      <c r="E28" s="4" t="s">
        <v>378</v>
      </c>
      <c r="F28" s="4" t="s">
        <v>346</v>
      </c>
      <c r="G28" s="6">
        <v>4.0599999999999996</v>
      </c>
      <c r="H28" s="4" t="s">
        <v>330</v>
      </c>
      <c r="I28" s="4">
        <v>5503248039</v>
      </c>
      <c r="J28" s="4" t="s">
        <v>379</v>
      </c>
      <c r="K28" s="4" t="s">
        <v>328</v>
      </c>
      <c r="L28" s="1"/>
      <c r="M28" s="4"/>
      <c r="N28" s="46">
        <v>43453</v>
      </c>
      <c r="O28" s="47" t="s">
        <v>767</v>
      </c>
      <c r="P28" s="4" t="s">
        <v>430</v>
      </c>
      <c r="Q28" s="46">
        <v>43647</v>
      </c>
      <c r="R28" s="33">
        <v>0</v>
      </c>
      <c r="S28" s="33">
        <v>1.0389999999999999</v>
      </c>
      <c r="T28" s="4" t="s">
        <v>328</v>
      </c>
      <c r="U28" s="1">
        <v>42886</v>
      </c>
      <c r="V28" s="4" t="s">
        <v>538</v>
      </c>
      <c r="W28" s="4" t="s">
        <v>430</v>
      </c>
      <c r="X28" s="4" t="s">
        <v>377</v>
      </c>
      <c r="Y28" s="4" t="s">
        <v>378</v>
      </c>
      <c r="Z28" s="4" t="s">
        <v>342</v>
      </c>
      <c r="AA28" s="6">
        <v>102.34</v>
      </c>
      <c r="AB28" s="4" t="s">
        <v>330</v>
      </c>
      <c r="AC28" s="4">
        <v>5503249258</v>
      </c>
      <c r="AD28" s="4" t="s">
        <v>380</v>
      </c>
      <c r="AE28" s="4" t="s">
        <v>328</v>
      </c>
      <c r="AF28" s="1"/>
      <c r="AG28" s="4"/>
      <c r="AH28" s="1">
        <v>43454</v>
      </c>
      <c r="AI28" s="4" t="s">
        <v>570</v>
      </c>
      <c r="AJ28" s="4" t="s">
        <v>430</v>
      </c>
      <c r="AK28" s="1">
        <v>43647</v>
      </c>
      <c r="AL28" s="33">
        <v>3</v>
      </c>
      <c r="AM28" s="33">
        <v>0.03</v>
      </c>
      <c r="AN28" s="4" t="s">
        <v>328</v>
      </c>
      <c r="AO28" s="1">
        <v>42886</v>
      </c>
      <c r="AP28" s="4" t="s">
        <v>539</v>
      </c>
      <c r="AQ28" s="4" t="s">
        <v>430</v>
      </c>
      <c r="AR28" s="4" t="s">
        <v>377</v>
      </c>
      <c r="AS28" s="4" t="s">
        <v>378</v>
      </c>
      <c r="AT28" s="4" t="s">
        <v>343</v>
      </c>
      <c r="AU28" s="6">
        <v>1561.45</v>
      </c>
      <c r="AV28" s="4" t="s">
        <v>330</v>
      </c>
      <c r="AW28" s="4">
        <v>5503249258</v>
      </c>
      <c r="AX28" s="4" t="s">
        <v>380</v>
      </c>
      <c r="AY28" s="4" t="s">
        <v>328</v>
      </c>
      <c r="AZ28" s="1"/>
      <c r="BA28" s="4"/>
      <c r="BB28" s="1">
        <v>43454</v>
      </c>
      <c r="BC28" s="4" t="s">
        <v>768</v>
      </c>
      <c r="BD28" s="4" t="s">
        <v>430</v>
      </c>
      <c r="BE28" s="1">
        <v>43647</v>
      </c>
      <c r="BF28" s="33">
        <v>0</v>
      </c>
      <c r="BG28" s="33">
        <v>0</v>
      </c>
      <c r="BH28" s="4" t="s">
        <v>328</v>
      </c>
      <c r="BI28" s="4"/>
      <c r="BJ28" s="4"/>
      <c r="BK28" s="4" t="s">
        <v>430</v>
      </c>
      <c r="BL28" s="4" t="s">
        <v>377</v>
      </c>
      <c r="BM28" s="4" t="s">
        <v>378</v>
      </c>
      <c r="BN28" s="4" t="s">
        <v>342</v>
      </c>
      <c r="BO28" s="6">
        <v>17.079999999999998</v>
      </c>
      <c r="BP28" s="4" t="s">
        <v>330</v>
      </c>
      <c r="BQ28" s="4">
        <v>5504097128</v>
      </c>
      <c r="BR28" s="4" t="s">
        <v>381</v>
      </c>
      <c r="BS28" s="4" t="s">
        <v>328</v>
      </c>
      <c r="BT28" s="1"/>
      <c r="BU28" s="4"/>
      <c r="BV28" s="1">
        <v>43452</v>
      </c>
      <c r="BW28" s="4" t="s">
        <v>769</v>
      </c>
      <c r="BX28" s="4" t="s">
        <v>430</v>
      </c>
      <c r="BY28" s="1">
        <v>43647</v>
      </c>
      <c r="BZ28" s="33">
        <v>1.7</v>
      </c>
      <c r="CA28" s="33">
        <v>0.03</v>
      </c>
      <c r="CB28" s="4" t="s">
        <v>328</v>
      </c>
      <c r="CC28" s="1">
        <v>42886</v>
      </c>
      <c r="CD28" s="4" t="s">
        <v>539</v>
      </c>
      <c r="CE28" s="4" t="s">
        <v>430</v>
      </c>
      <c r="CF28" s="4" t="s">
        <v>377</v>
      </c>
      <c r="CG28" s="4" t="s">
        <v>378</v>
      </c>
      <c r="CH28" s="4" t="s">
        <v>342</v>
      </c>
      <c r="CI28" s="6">
        <v>91.53</v>
      </c>
      <c r="CJ28" s="4" t="s">
        <v>330</v>
      </c>
      <c r="CK28" s="4">
        <v>5504037369</v>
      </c>
      <c r="CL28" s="4" t="s">
        <v>372</v>
      </c>
      <c r="CM28" s="4" t="s">
        <v>328</v>
      </c>
      <c r="CN28" s="1"/>
      <c r="CO28" s="4"/>
      <c r="CP28" s="1">
        <v>43453</v>
      </c>
      <c r="CQ28" s="4" t="s">
        <v>770</v>
      </c>
      <c r="CR28" s="4" t="s">
        <v>430</v>
      </c>
      <c r="CS28" s="1">
        <v>43101</v>
      </c>
      <c r="CT28" s="33">
        <v>6.94</v>
      </c>
      <c r="CU28" s="33">
        <v>0</v>
      </c>
      <c r="CV28" s="4" t="s">
        <v>328</v>
      </c>
      <c r="CW28" s="1">
        <v>42003</v>
      </c>
      <c r="CX28" s="4" t="s">
        <v>444</v>
      </c>
      <c r="CY28" s="4" t="s">
        <v>430</v>
      </c>
      <c r="CZ28" s="4" t="s">
        <v>377</v>
      </c>
      <c r="DA28" s="4" t="s">
        <v>378</v>
      </c>
      <c r="DB28" s="4" t="s">
        <v>342</v>
      </c>
      <c r="DC28" s="6">
        <v>19.940000000000001</v>
      </c>
      <c r="DD28" s="4" t="s">
        <v>330</v>
      </c>
      <c r="DE28" s="4">
        <v>5504097128</v>
      </c>
      <c r="DF28" s="4" t="s">
        <v>381</v>
      </c>
      <c r="DG28" s="4" t="s">
        <v>328</v>
      </c>
      <c r="DH28" s="1"/>
      <c r="DI28" s="4"/>
      <c r="DJ28" s="1">
        <v>43452</v>
      </c>
      <c r="DK28" s="4" t="s">
        <v>771</v>
      </c>
      <c r="DL28" s="4" t="s">
        <v>430</v>
      </c>
      <c r="DM28" s="1">
        <v>42917</v>
      </c>
      <c r="DN28" s="33">
        <v>4.7</v>
      </c>
      <c r="DO28" s="33">
        <v>0</v>
      </c>
      <c r="DP28" s="4" t="s">
        <v>328</v>
      </c>
      <c r="DQ28" s="1">
        <v>41893</v>
      </c>
      <c r="DR28" s="4" t="s">
        <v>441</v>
      </c>
      <c r="DS28" s="4" t="s">
        <v>430</v>
      </c>
      <c r="DT28" s="2">
        <f>IF(C28=[1]Лист1!$C26,1,0)</f>
        <v>1</v>
      </c>
    </row>
    <row r="29" spans="1:124" ht="15" customHeight="1" x14ac:dyDescent="0.25">
      <c r="A29" s="27">
        <v>26</v>
      </c>
      <c r="B29" s="28" t="s">
        <v>692</v>
      </c>
      <c r="C29" s="28" t="s">
        <v>693</v>
      </c>
      <c r="D29" s="4" t="s">
        <v>377</v>
      </c>
      <c r="E29" s="4" t="s">
        <v>378</v>
      </c>
      <c r="F29" s="4" t="s">
        <v>346</v>
      </c>
      <c r="G29" s="6">
        <v>4.0599999999999996</v>
      </c>
      <c r="H29" s="4" t="s">
        <v>330</v>
      </c>
      <c r="I29" s="4">
        <v>5503248039</v>
      </c>
      <c r="J29" s="4" t="s">
        <v>379</v>
      </c>
      <c r="K29" s="4" t="s">
        <v>328</v>
      </c>
      <c r="L29" s="1"/>
      <c r="M29" s="4"/>
      <c r="N29" s="46">
        <v>43453</v>
      </c>
      <c r="O29" s="47" t="s">
        <v>767</v>
      </c>
      <c r="P29" s="4" t="s">
        <v>430</v>
      </c>
      <c r="Q29" s="46">
        <v>43647</v>
      </c>
      <c r="R29" s="33">
        <v>0</v>
      </c>
      <c r="S29" s="33">
        <v>1.0389999999999999</v>
      </c>
      <c r="T29" s="4" t="s">
        <v>328</v>
      </c>
      <c r="U29" s="1">
        <v>42886</v>
      </c>
      <c r="V29" s="4" t="s">
        <v>538</v>
      </c>
      <c r="W29" s="4" t="s">
        <v>430</v>
      </c>
      <c r="X29" s="4" t="s">
        <v>377</v>
      </c>
      <c r="Y29" s="4" t="s">
        <v>378</v>
      </c>
      <c r="Z29" s="4" t="s">
        <v>342</v>
      </c>
      <c r="AA29" s="6">
        <v>102.34</v>
      </c>
      <c r="AB29" s="4" t="s">
        <v>330</v>
      </c>
      <c r="AC29" s="4">
        <v>5503249258</v>
      </c>
      <c r="AD29" s="4" t="s">
        <v>380</v>
      </c>
      <c r="AE29" s="4" t="s">
        <v>328</v>
      </c>
      <c r="AF29" s="1"/>
      <c r="AG29" s="4"/>
      <c r="AH29" s="1">
        <v>43454</v>
      </c>
      <c r="AI29" s="4" t="s">
        <v>570</v>
      </c>
      <c r="AJ29" s="4" t="s">
        <v>430</v>
      </c>
      <c r="AK29" s="1">
        <v>43647</v>
      </c>
      <c r="AL29" s="33">
        <v>3.4</v>
      </c>
      <c r="AM29" s="33">
        <v>4.2000000000000003E-2</v>
      </c>
      <c r="AN29" s="4" t="s">
        <v>328</v>
      </c>
      <c r="AO29" s="1">
        <v>42886</v>
      </c>
      <c r="AP29" s="4" t="s">
        <v>539</v>
      </c>
      <c r="AQ29" s="4" t="s">
        <v>430</v>
      </c>
      <c r="AR29" s="4" t="s">
        <v>377</v>
      </c>
      <c r="AS29" s="4" t="s">
        <v>378</v>
      </c>
      <c r="AT29" s="4" t="s">
        <v>343</v>
      </c>
      <c r="AU29" s="6">
        <v>1561.45</v>
      </c>
      <c r="AV29" s="4" t="s">
        <v>330</v>
      </c>
      <c r="AW29" s="4">
        <v>5503249258</v>
      </c>
      <c r="AX29" s="4" t="s">
        <v>380</v>
      </c>
      <c r="AY29" s="4" t="s">
        <v>328</v>
      </c>
      <c r="AZ29" s="1"/>
      <c r="BA29" s="4"/>
      <c r="BB29" s="1">
        <v>43454</v>
      </c>
      <c r="BC29" s="4" t="s">
        <v>768</v>
      </c>
      <c r="BD29" s="4" t="s">
        <v>430</v>
      </c>
      <c r="BE29" s="1">
        <v>43647</v>
      </c>
      <c r="BF29" s="33">
        <v>0</v>
      </c>
      <c r="BG29" s="33">
        <v>0</v>
      </c>
      <c r="BH29" s="4" t="s">
        <v>328</v>
      </c>
      <c r="BI29" s="4"/>
      <c r="BJ29" s="4"/>
      <c r="BK29" s="4" t="s">
        <v>430</v>
      </c>
      <c r="BL29" s="4" t="s">
        <v>377</v>
      </c>
      <c r="BM29" s="4" t="s">
        <v>378</v>
      </c>
      <c r="BN29" s="4" t="s">
        <v>342</v>
      </c>
      <c r="BO29" s="6">
        <v>17.079999999999998</v>
      </c>
      <c r="BP29" s="4" t="s">
        <v>330</v>
      </c>
      <c r="BQ29" s="4">
        <v>5504097128</v>
      </c>
      <c r="BR29" s="4" t="s">
        <v>381</v>
      </c>
      <c r="BS29" s="4" t="s">
        <v>328</v>
      </c>
      <c r="BT29" s="1"/>
      <c r="BU29" s="4"/>
      <c r="BV29" s="1">
        <v>43452</v>
      </c>
      <c r="BW29" s="4" t="s">
        <v>769</v>
      </c>
      <c r="BX29" s="4" t="s">
        <v>430</v>
      </c>
      <c r="BY29" s="1">
        <v>43647</v>
      </c>
      <c r="BZ29" s="33">
        <v>5.0999999999999996</v>
      </c>
      <c r="CA29" s="33">
        <v>4.2000000000000003E-2</v>
      </c>
      <c r="CB29" s="4" t="s">
        <v>328</v>
      </c>
      <c r="CC29" s="1">
        <v>42886</v>
      </c>
      <c r="CD29" s="4" t="s">
        <v>539</v>
      </c>
      <c r="CE29" s="4" t="s">
        <v>430</v>
      </c>
      <c r="CF29" s="4" t="s">
        <v>377</v>
      </c>
      <c r="CG29" s="4" t="s">
        <v>378</v>
      </c>
      <c r="CH29" s="4" t="s">
        <v>342</v>
      </c>
      <c r="CI29" s="6">
        <v>91.53</v>
      </c>
      <c r="CJ29" s="4" t="s">
        <v>330</v>
      </c>
      <c r="CK29" s="4">
        <v>5504037369</v>
      </c>
      <c r="CL29" s="4" t="s">
        <v>372</v>
      </c>
      <c r="CM29" s="4" t="s">
        <v>328</v>
      </c>
      <c r="CN29" s="1"/>
      <c r="CO29" s="4"/>
      <c r="CP29" s="1">
        <v>43453</v>
      </c>
      <c r="CQ29" s="4" t="s">
        <v>770</v>
      </c>
      <c r="CR29" s="4" t="s">
        <v>430</v>
      </c>
      <c r="CS29" s="1">
        <v>43101</v>
      </c>
      <c r="CT29" s="33">
        <v>6.94</v>
      </c>
      <c r="CU29" s="33">
        <v>0</v>
      </c>
      <c r="CV29" s="4" t="s">
        <v>328</v>
      </c>
      <c r="CW29" s="1">
        <v>42003</v>
      </c>
      <c r="CX29" s="4" t="s">
        <v>444</v>
      </c>
      <c r="CY29" s="4" t="s">
        <v>430</v>
      </c>
      <c r="CZ29" s="4" t="s">
        <v>377</v>
      </c>
      <c r="DA29" s="4" t="s">
        <v>378</v>
      </c>
      <c r="DB29" s="4" t="s">
        <v>342</v>
      </c>
      <c r="DC29" s="6">
        <v>19.940000000000001</v>
      </c>
      <c r="DD29" s="4" t="s">
        <v>330</v>
      </c>
      <c r="DE29" s="4">
        <v>5504097128</v>
      </c>
      <c r="DF29" s="4" t="s">
        <v>381</v>
      </c>
      <c r="DG29" s="4" t="s">
        <v>328</v>
      </c>
      <c r="DH29" s="1"/>
      <c r="DI29" s="4"/>
      <c r="DJ29" s="1">
        <v>43452</v>
      </c>
      <c r="DK29" s="4" t="s">
        <v>771</v>
      </c>
      <c r="DL29" s="4" t="s">
        <v>430</v>
      </c>
      <c r="DM29" s="1">
        <v>42917</v>
      </c>
      <c r="DN29" s="33">
        <v>8.5</v>
      </c>
      <c r="DO29" s="33">
        <v>0</v>
      </c>
      <c r="DP29" s="4" t="s">
        <v>328</v>
      </c>
      <c r="DQ29" s="1">
        <v>41893</v>
      </c>
      <c r="DR29" s="4" t="s">
        <v>441</v>
      </c>
      <c r="DS29" s="4" t="s">
        <v>430</v>
      </c>
      <c r="DT29" s="2">
        <f>IF(C29=[1]Лист1!$C27,1,0)</f>
        <v>1</v>
      </c>
    </row>
    <row r="30" spans="1:124" ht="15" customHeight="1" x14ac:dyDescent="0.25">
      <c r="A30" s="27">
        <v>27</v>
      </c>
      <c r="B30" s="28" t="s">
        <v>697</v>
      </c>
      <c r="C30" s="28" t="s">
        <v>698</v>
      </c>
      <c r="D30" s="4" t="s">
        <v>377</v>
      </c>
      <c r="E30" s="4" t="s">
        <v>378</v>
      </c>
      <c r="F30" s="4" t="s">
        <v>346</v>
      </c>
      <c r="G30" s="6">
        <v>4.0599999999999996</v>
      </c>
      <c r="H30" s="4" t="s">
        <v>330</v>
      </c>
      <c r="I30" s="4">
        <v>5503248039</v>
      </c>
      <c r="J30" s="4" t="s">
        <v>379</v>
      </c>
      <c r="K30" s="4" t="s">
        <v>328</v>
      </c>
      <c r="L30" s="1"/>
      <c r="M30" s="4"/>
      <c r="N30" s="46">
        <v>43453</v>
      </c>
      <c r="O30" s="47" t="s">
        <v>767</v>
      </c>
      <c r="P30" s="4" t="s">
        <v>430</v>
      </c>
      <c r="Q30" s="46">
        <v>43647</v>
      </c>
      <c r="R30" s="33">
        <v>0</v>
      </c>
      <c r="S30" s="33">
        <v>1.0389999999999999</v>
      </c>
      <c r="T30" s="4" t="s">
        <v>328</v>
      </c>
      <c r="U30" s="1">
        <v>42886</v>
      </c>
      <c r="V30" s="4" t="s">
        <v>538</v>
      </c>
      <c r="W30" s="4" t="s">
        <v>430</v>
      </c>
      <c r="X30" s="4" t="s">
        <v>377</v>
      </c>
      <c r="Y30" s="4" t="s">
        <v>378</v>
      </c>
      <c r="Z30" s="4" t="s">
        <v>342</v>
      </c>
      <c r="AA30" s="6">
        <v>102.34</v>
      </c>
      <c r="AB30" s="4" t="s">
        <v>330</v>
      </c>
      <c r="AC30" s="4">
        <v>5503249258</v>
      </c>
      <c r="AD30" s="4" t="s">
        <v>380</v>
      </c>
      <c r="AE30" s="4" t="s">
        <v>328</v>
      </c>
      <c r="AF30" s="1"/>
      <c r="AG30" s="4"/>
      <c r="AH30" s="1">
        <v>43454</v>
      </c>
      <c r="AI30" s="4" t="s">
        <v>570</v>
      </c>
      <c r="AJ30" s="4" t="s">
        <v>430</v>
      </c>
      <c r="AK30" s="1">
        <v>43647</v>
      </c>
      <c r="AL30" s="33">
        <v>3</v>
      </c>
      <c r="AM30" s="33">
        <v>0.03</v>
      </c>
      <c r="AN30" s="4" t="s">
        <v>328</v>
      </c>
      <c r="AO30" s="1">
        <v>42886</v>
      </c>
      <c r="AP30" s="4" t="s">
        <v>539</v>
      </c>
      <c r="AQ30" s="4" t="s">
        <v>430</v>
      </c>
      <c r="AR30" s="4" t="s">
        <v>377</v>
      </c>
      <c r="AS30" s="4" t="s">
        <v>378</v>
      </c>
      <c r="AT30" s="4" t="s">
        <v>343</v>
      </c>
      <c r="AU30" s="6">
        <v>1561.45</v>
      </c>
      <c r="AV30" s="4" t="s">
        <v>330</v>
      </c>
      <c r="AW30" s="4">
        <v>5503249258</v>
      </c>
      <c r="AX30" s="4" t="s">
        <v>380</v>
      </c>
      <c r="AY30" s="4" t="s">
        <v>328</v>
      </c>
      <c r="AZ30" s="1"/>
      <c r="BA30" s="4"/>
      <c r="BB30" s="1">
        <v>43454</v>
      </c>
      <c r="BC30" s="4" t="s">
        <v>768</v>
      </c>
      <c r="BD30" s="4" t="s">
        <v>430</v>
      </c>
      <c r="BE30" s="1">
        <v>43647</v>
      </c>
      <c r="BF30" s="33">
        <v>0</v>
      </c>
      <c r="BG30" s="33">
        <v>0</v>
      </c>
      <c r="BH30" s="4" t="s">
        <v>328</v>
      </c>
      <c r="BI30" s="4"/>
      <c r="BJ30" s="4"/>
      <c r="BK30" s="4" t="s">
        <v>430</v>
      </c>
      <c r="BL30" s="4" t="s">
        <v>377</v>
      </c>
      <c r="BM30" s="4" t="s">
        <v>378</v>
      </c>
      <c r="BN30" s="4" t="s">
        <v>342</v>
      </c>
      <c r="BO30" s="6">
        <v>17.079999999999998</v>
      </c>
      <c r="BP30" s="4" t="s">
        <v>330</v>
      </c>
      <c r="BQ30" s="4">
        <v>5504097128</v>
      </c>
      <c r="BR30" s="4" t="s">
        <v>381</v>
      </c>
      <c r="BS30" s="4" t="s">
        <v>328</v>
      </c>
      <c r="BT30" s="1"/>
      <c r="BU30" s="4"/>
      <c r="BV30" s="1">
        <v>43452</v>
      </c>
      <c r="BW30" s="4" t="s">
        <v>769</v>
      </c>
      <c r="BX30" s="4" t="s">
        <v>430</v>
      </c>
      <c r="BY30" s="1">
        <v>43647</v>
      </c>
      <c r="BZ30" s="33">
        <v>1.7</v>
      </c>
      <c r="CA30" s="33">
        <v>0.03</v>
      </c>
      <c r="CB30" s="4" t="s">
        <v>328</v>
      </c>
      <c r="CC30" s="1">
        <v>42886</v>
      </c>
      <c r="CD30" s="4" t="s">
        <v>539</v>
      </c>
      <c r="CE30" s="4" t="s">
        <v>430</v>
      </c>
      <c r="CF30" s="4" t="s">
        <v>377</v>
      </c>
      <c r="CG30" s="4" t="s">
        <v>378</v>
      </c>
      <c r="CH30" s="4" t="s">
        <v>342</v>
      </c>
      <c r="CI30" s="6">
        <v>91.53</v>
      </c>
      <c r="CJ30" s="4" t="s">
        <v>330</v>
      </c>
      <c r="CK30" s="4">
        <v>5504037369</v>
      </c>
      <c r="CL30" s="4" t="s">
        <v>372</v>
      </c>
      <c r="CM30" s="4" t="s">
        <v>328</v>
      </c>
      <c r="CN30" s="1"/>
      <c r="CO30" s="4"/>
      <c r="CP30" s="1">
        <v>43453</v>
      </c>
      <c r="CQ30" s="4" t="s">
        <v>770</v>
      </c>
      <c r="CR30" s="4" t="s">
        <v>430</v>
      </c>
      <c r="CS30" s="1">
        <v>43101</v>
      </c>
      <c r="CT30" s="33">
        <v>6.94</v>
      </c>
      <c r="CU30" s="33">
        <v>0</v>
      </c>
      <c r="CV30" s="4" t="s">
        <v>328</v>
      </c>
      <c r="CW30" s="1">
        <v>42003</v>
      </c>
      <c r="CX30" s="4" t="s">
        <v>444</v>
      </c>
      <c r="CY30" s="4" t="s">
        <v>430</v>
      </c>
      <c r="CZ30" s="4" t="s">
        <v>377</v>
      </c>
      <c r="DA30" s="4" t="s">
        <v>378</v>
      </c>
      <c r="DB30" s="4" t="s">
        <v>342</v>
      </c>
      <c r="DC30" s="6">
        <v>19.940000000000001</v>
      </c>
      <c r="DD30" s="4" t="s">
        <v>330</v>
      </c>
      <c r="DE30" s="4">
        <v>5504097128</v>
      </c>
      <c r="DF30" s="4" t="s">
        <v>381</v>
      </c>
      <c r="DG30" s="4" t="s">
        <v>328</v>
      </c>
      <c r="DH30" s="1"/>
      <c r="DI30" s="4"/>
      <c r="DJ30" s="1">
        <v>43452</v>
      </c>
      <c r="DK30" s="4" t="s">
        <v>771</v>
      </c>
      <c r="DL30" s="4" t="s">
        <v>430</v>
      </c>
      <c r="DM30" s="1">
        <v>42917</v>
      </c>
      <c r="DN30" s="33">
        <v>4.7</v>
      </c>
      <c r="DO30" s="33">
        <v>0</v>
      </c>
      <c r="DP30" s="4" t="s">
        <v>328</v>
      </c>
      <c r="DQ30" s="1">
        <v>41893</v>
      </c>
      <c r="DR30" s="4" t="s">
        <v>441</v>
      </c>
      <c r="DS30" s="4" t="s">
        <v>430</v>
      </c>
      <c r="DT30" s="2">
        <f>IF(C30=[1]Лист1!$C28,1,0)</f>
        <v>1</v>
      </c>
    </row>
    <row r="31" spans="1:124" ht="15" customHeight="1" x14ac:dyDescent="0.25">
      <c r="A31" s="27">
        <v>28</v>
      </c>
      <c r="B31" s="28" t="s">
        <v>702</v>
      </c>
      <c r="C31" s="28" t="s">
        <v>703</v>
      </c>
      <c r="D31" s="4" t="s">
        <v>377</v>
      </c>
      <c r="E31" s="4" t="s">
        <v>378</v>
      </c>
      <c r="F31" s="4" t="s">
        <v>346</v>
      </c>
      <c r="G31" s="6">
        <v>4.0599999999999996</v>
      </c>
      <c r="H31" s="4" t="s">
        <v>330</v>
      </c>
      <c r="I31" s="4">
        <v>5503248039</v>
      </c>
      <c r="J31" s="4" t="s">
        <v>379</v>
      </c>
      <c r="K31" s="4" t="s">
        <v>328</v>
      </c>
      <c r="L31" s="1"/>
      <c r="M31" s="4"/>
      <c r="N31" s="46">
        <v>43453</v>
      </c>
      <c r="O31" s="47" t="s">
        <v>767</v>
      </c>
      <c r="P31" s="4" t="s">
        <v>430</v>
      </c>
      <c r="Q31" s="46">
        <v>43647</v>
      </c>
      <c r="R31" s="33">
        <v>0</v>
      </c>
      <c r="S31" s="33">
        <v>1.0389999999999999</v>
      </c>
      <c r="T31" s="4" t="s">
        <v>328</v>
      </c>
      <c r="U31" s="1">
        <v>42886</v>
      </c>
      <c r="V31" s="4" t="s">
        <v>538</v>
      </c>
      <c r="W31" s="4" t="s">
        <v>430</v>
      </c>
      <c r="X31" s="4" t="s">
        <v>377</v>
      </c>
      <c r="Y31" s="4" t="s">
        <v>378</v>
      </c>
      <c r="Z31" s="4" t="s">
        <v>342</v>
      </c>
      <c r="AA31" s="6">
        <v>102.34</v>
      </c>
      <c r="AB31" s="4" t="s">
        <v>330</v>
      </c>
      <c r="AC31" s="4">
        <v>5503249258</v>
      </c>
      <c r="AD31" s="4" t="s">
        <v>380</v>
      </c>
      <c r="AE31" s="4" t="s">
        <v>328</v>
      </c>
      <c r="AF31" s="1"/>
      <c r="AG31" s="4"/>
      <c r="AH31" s="1">
        <v>43454</v>
      </c>
      <c r="AI31" s="4" t="s">
        <v>570</v>
      </c>
      <c r="AJ31" s="4" t="s">
        <v>430</v>
      </c>
      <c r="AK31" s="1">
        <v>43647</v>
      </c>
      <c r="AL31" s="33">
        <v>3.4</v>
      </c>
      <c r="AM31" s="33">
        <v>4.2000000000000003E-2</v>
      </c>
      <c r="AN31" s="4" t="s">
        <v>328</v>
      </c>
      <c r="AO31" s="1">
        <v>42886</v>
      </c>
      <c r="AP31" s="4" t="s">
        <v>539</v>
      </c>
      <c r="AQ31" s="4" t="s">
        <v>430</v>
      </c>
      <c r="AR31" s="4" t="s">
        <v>377</v>
      </c>
      <c r="AS31" s="4" t="s">
        <v>378</v>
      </c>
      <c r="AT31" s="4" t="s">
        <v>343</v>
      </c>
      <c r="AU31" s="6">
        <v>1561.45</v>
      </c>
      <c r="AV31" s="4" t="s">
        <v>330</v>
      </c>
      <c r="AW31" s="4">
        <v>5503249258</v>
      </c>
      <c r="AX31" s="4" t="s">
        <v>380</v>
      </c>
      <c r="AY31" s="4" t="s">
        <v>328</v>
      </c>
      <c r="AZ31" s="1"/>
      <c r="BA31" s="4"/>
      <c r="BB31" s="1">
        <v>43454</v>
      </c>
      <c r="BC31" s="4" t="s">
        <v>768</v>
      </c>
      <c r="BD31" s="4" t="s">
        <v>430</v>
      </c>
      <c r="BE31" s="1">
        <v>43647</v>
      </c>
      <c r="BF31" s="33">
        <v>0</v>
      </c>
      <c r="BG31" s="33">
        <v>0</v>
      </c>
      <c r="BH31" s="4" t="s">
        <v>328</v>
      </c>
      <c r="BI31" s="4"/>
      <c r="BJ31" s="4"/>
      <c r="BK31" s="4" t="s">
        <v>430</v>
      </c>
      <c r="BL31" s="4" t="s">
        <v>377</v>
      </c>
      <c r="BM31" s="4" t="s">
        <v>378</v>
      </c>
      <c r="BN31" s="4" t="s">
        <v>342</v>
      </c>
      <c r="BO31" s="6">
        <v>17.079999999999998</v>
      </c>
      <c r="BP31" s="4" t="s">
        <v>330</v>
      </c>
      <c r="BQ31" s="4">
        <v>5504097128</v>
      </c>
      <c r="BR31" s="4" t="s">
        <v>381</v>
      </c>
      <c r="BS31" s="4" t="s">
        <v>328</v>
      </c>
      <c r="BT31" s="1"/>
      <c r="BU31" s="4"/>
      <c r="BV31" s="1">
        <v>43452</v>
      </c>
      <c r="BW31" s="4" t="s">
        <v>769</v>
      </c>
      <c r="BX31" s="4" t="s">
        <v>430</v>
      </c>
      <c r="BY31" s="1">
        <v>43647</v>
      </c>
      <c r="BZ31" s="33">
        <v>5.0999999999999996</v>
      </c>
      <c r="CA31" s="33">
        <v>4.2000000000000003E-2</v>
      </c>
      <c r="CB31" s="4" t="s">
        <v>328</v>
      </c>
      <c r="CC31" s="1">
        <v>42886</v>
      </c>
      <c r="CD31" s="4" t="s">
        <v>539</v>
      </c>
      <c r="CE31" s="4" t="s">
        <v>430</v>
      </c>
      <c r="CF31" s="4" t="s">
        <v>377</v>
      </c>
      <c r="CG31" s="4" t="s">
        <v>378</v>
      </c>
      <c r="CH31" s="4" t="s">
        <v>342</v>
      </c>
      <c r="CI31" s="6">
        <v>91.53</v>
      </c>
      <c r="CJ31" s="4" t="s">
        <v>330</v>
      </c>
      <c r="CK31" s="4">
        <v>5504037369</v>
      </c>
      <c r="CL31" s="4" t="s">
        <v>372</v>
      </c>
      <c r="CM31" s="4" t="s">
        <v>328</v>
      </c>
      <c r="CN31" s="1"/>
      <c r="CO31" s="4"/>
      <c r="CP31" s="1">
        <v>43453</v>
      </c>
      <c r="CQ31" s="4" t="s">
        <v>770</v>
      </c>
      <c r="CR31" s="4" t="s">
        <v>430</v>
      </c>
      <c r="CS31" s="1">
        <v>43101</v>
      </c>
      <c r="CT31" s="33">
        <v>6.94</v>
      </c>
      <c r="CU31" s="33">
        <v>0</v>
      </c>
      <c r="CV31" s="4" t="s">
        <v>328</v>
      </c>
      <c r="CW31" s="1">
        <v>42003</v>
      </c>
      <c r="CX31" s="4" t="s">
        <v>444</v>
      </c>
      <c r="CY31" s="4" t="s">
        <v>430</v>
      </c>
      <c r="CZ31" s="4" t="s">
        <v>377</v>
      </c>
      <c r="DA31" s="4" t="s">
        <v>378</v>
      </c>
      <c r="DB31" s="4" t="s">
        <v>342</v>
      </c>
      <c r="DC31" s="6">
        <v>19.940000000000001</v>
      </c>
      <c r="DD31" s="4" t="s">
        <v>330</v>
      </c>
      <c r="DE31" s="4">
        <v>5504097128</v>
      </c>
      <c r="DF31" s="4" t="s">
        <v>381</v>
      </c>
      <c r="DG31" s="4" t="s">
        <v>328</v>
      </c>
      <c r="DH31" s="1"/>
      <c r="DI31" s="4"/>
      <c r="DJ31" s="1">
        <v>43452</v>
      </c>
      <c r="DK31" s="4" t="s">
        <v>771</v>
      </c>
      <c r="DL31" s="4" t="s">
        <v>430</v>
      </c>
      <c r="DM31" s="1">
        <v>42917</v>
      </c>
      <c r="DN31" s="33">
        <v>8.5</v>
      </c>
      <c r="DO31" s="33">
        <v>0</v>
      </c>
      <c r="DP31" s="4" t="s">
        <v>328</v>
      </c>
      <c r="DQ31" s="1">
        <v>41893</v>
      </c>
      <c r="DR31" s="4" t="s">
        <v>441</v>
      </c>
      <c r="DS31" s="4" t="s">
        <v>430</v>
      </c>
      <c r="DT31" s="2">
        <f>IF(C31=[1]Лист1!$C29,1,0)</f>
        <v>1</v>
      </c>
    </row>
    <row r="32" spans="1:124" ht="15" customHeight="1" x14ac:dyDescent="0.25">
      <c r="A32" s="27">
        <v>29</v>
      </c>
      <c r="B32" s="28" t="s">
        <v>447</v>
      </c>
      <c r="C32" s="28" t="s">
        <v>501</v>
      </c>
      <c r="D32" s="4" t="s">
        <v>377</v>
      </c>
      <c r="E32" s="4" t="s">
        <v>378</v>
      </c>
      <c r="F32" s="4" t="s">
        <v>346</v>
      </c>
      <c r="G32" s="6">
        <v>4.0599999999999996</v>
      </c>
      <c r="H32" s="4" t="s">
        <v>330</v>
      </c>
      <c r="I32" s="4">
        <v>5503248039</v>
      </c>
      <c r="J32" s="4" t="s">
        <v>379</v>
      </c>
      <c r="K32" s="4" t="s">
        <v>328</v>
      </c>
      <c r="L32" s="1"/>
      <c r="M32" s="4"/>
      <c r="N32" s="46">
        <v>43453</v>
      </c>
      <c r="O32" s="47" t="s">
        <v>767</v>
      </c>
      <c r="P32" s="4" t="s">
        <v>430</v>
      </c>
      <c r="Q32" s="46">
        <v>43647</v>
      </c>
      <c r="R32" s="33">
        <v>0</v>
      </c>
      <c r="S32" s="33">
        <v>1.0389999999999999</v>
      </c>
      <c r="T32" s="4" t="s">
        <v>328</v>
      </c>
      <c r="U32" s="1">
        <v>42886</v>
      </c>
      <c r="V32" s="4" t="s">
        <v>538</v>
      </c>
      <c r="W32" s="4" t="s">
        <v>430</v>
      </c>
      <c r="X32" s="4" t="s">
        <v>377</v>
      </c>
      <c r="Y32" s="4" t="s">
        <v>378</v>
      </c>
      <c r="Z32" s="4" t="s">
        <v>342</v>
      </c>
      <c r="AA32" s="6">
        <v>102.34</v>
      </c>
      <c r="AB32" s="4" t="s">
        <v>330</v>
      </c>
      <c r="AC32" s="4">
        <v>5503249258</v>
      </c>
      <c r="AD32" s="4" t="s">
        <v>380</v>
      </c>
      <c r="AE32" s="4" t="s">
        <v>328</v>
      </c>
      <c r="AF32" s="1"/>
      <c r="AG32" s="4"/>
      <c r="AH32" s="1">
        <v>43454</v>
      </c>
      <c r="AI32" s="4" t="s">
        <v>570</v>
      </c>
      <c r="AJ32" s="4" t="s">
        <v>430</v>
      </c>
      <c r="AK32" s="1">
        <v>43647</v>
      </c>
      <c r="AL32" s="33">
        <v>3.4</v>
      </c>
      <c r="AM32" s="33">
        <v>4.2000000000000003E-2</v>
      </c>
      <c r="AN32" s="4" t="s">
        <v>328</v>
      </c>
      <c r="AO32" s="1">
        <v>42886</v>
      </c>
      <c r="AP32" s="4" t="s">
        <v>539</v>
      </c>
      <c r="AQ32" s="4" t="s">
        <v>430</v>
      </c>
      <c r="AR32" s="4" t="s">
        <v>377</v>
      </c>
      <c r="AS32" s="4" t="s">
        <v>378</v>
      </c>
      <c r="AT32" s="4" t="s">
        <v>343</v>
      </c>
      <c r="AU32" s="6">
        <v>1561.45</v>
      </c>
      <c r="AV32" s="4" t="s">
        <v>330</v>
      </c>
      <c r="AW32" s="4">
        <v>5503249258</v>
      </c>
      <c r="AX32" s="4" t="s">
        <v>380</v>
      </c>
      <c r="AY32" s="4" t="s">
        <v>328</v>
      </c>
      <c r="AZ32" s="1"/>
      <c r="BA32" s="4"/>
      <c r="BB32" s="1">
        <v>43454</v>
      </c>
      <c r="BC32" s="4" t="s">
        <v>768</v>
      </c>
      <c r="BD32" s="4" t="s">
        <v>430</v>
      </c>
      <c r="BE32" s="1">
        <v>43647</v>
      </c>
      <c r="BF32" s="33">
        <v>0</v>
      </c>
      <c r="BG32" s="33">
        <v>0</v>
      </c>
      <c r="BH32" s="4" t="s">
        <v>328</v>
      </c>
      <c r="BI32" s="1"/>
      <c r="BJ32" s="4"/>
      <c r="BK32" s="4" t="s">
        <v>430</v>
      </c>
      <c r="BL32" s="4" t="s">
        <v>377</v>
      </c>
      <c r="BM32" s="4" t="s">
        <v>378</v>
      </c>
      <c r="BN32" s="4" t="s">
        <v>342</v>
      </c>
      <c r="BO32" s="6">
        <v>17.079999999999998</v>
      </c>
      <c r="BP32" s="4" t="s">
        <v>330</v>
      </c>
      <c r="BQ32" s="4">
        <v>5504097128</v>
      </c>
      <c r="BR32" s="4" t="s">
        <v>381</v>
      </c>
      <c r="BS32" s="4" t="s">
        <v>328</v>
      </c>
      <c r="BT32" s="1"/>
      <c r="BU32" s="4"/>
      <c r="BV32" s="1">
        <v>43452</v>
      </c>
      <c r="BW32" s="4" t="s">
        <v>769</v>
      </c>
      <c r="BX32" s="4" t="s">
        <v>430</v>
      </c>
      <c r="BY32" s="1">
        <v>43647</v>
      </c>
      <c r="BZ32" s="33">
        <v>5.0999999999999996</v>
      </c>
      <c r="CA32" s="33">
        <v>4.2000000000000003E-2</v>
      </c>
      <c r="CB32" s="4" t="s">
        <v>328</v>
      </c>
      <c r="CC32" s="1">
        <v>42886</v>
      </c>
      <c r="CD32" s="4" t="s">
        <v>539</v>
      </c>
      <c r="CE32" s="4" t="s">
        <v>430</v>
      </c>
      <c r="CF32" s="4" t="s">
        <v>377</v>
      </c>
      <c r="CG32" s="4" t="s">
        <v>378</v>
      </c>
      <c r="CH32" s="4" t="s">
        <v>342</v>
      </c>
      <c r="CI32" s="6">
        <v>91.53</v>
      </c>
      <c r="CJ32" s="4" t="s">
        <v>330</v>
      </c>
      <c r="CK32" s="4">
        <v>5504037369</v>
      </c>
      <c r="CL32" s="4" t="s">
        <v>372</v>
      </c>
      <c r="CM32" s="4" t="s">
        <v>328</v>
      </c>
      <c r="CN32" s="1"/>
      <c r="CO32" s="4"/>
      <c r="CP32" s="1">
        <v>43453</v>
      </c>
      <c r="CQ32" s="4" t="s">
        <v>770</v>
      </c>
      <c r="CR32" s="4" t="s">
        <v>430</v>
      </c>
      <c r="CS32" s="1">
        <v>43282</v>
      </c>
      <c r="CT32" s="33">
        <v>6.94</v>
      </c>
      <c r="CU32" s="33">
        <v>0</v>
      </c>
      <c r="CV32" s="4" t="s">
        <v>328</v>
      </c>
      <c r="CW32" s="1">
        <v>42003</v>
      </c>
      <c r="CX32" s="4" t="s">
        <v>444</v>
      </c>
      <c r="CY32" s="4" t="s">
        <v>430</v>
      </c>
      <c r="CZ32" s="4" t="s">
        <v>377</v>
      </c>
      <c r="DA32" s="4" t="s">
        <v>378</v>
      </c>
      <c r="DB32" s="4" t="s">
        <v>342</v>
      </c>
      <c r="DC32" s="6">
        <v>19.940000000000001</v>
      </c>
      <c r="DD32" s="4" t="s">
        <v>330</v>
      </c>
      <c r="DE32" s="4">
        <v>5504097128</v>
      </c>
      <c r="DF32" s="4" t="s">
        <v>381</v>
      </c>
      <c r="DG32" s="4" t="s">
        <v>328</v>
      </c>
      <c r="DH32" s="1"/>
      <c r="DI32" s="4"/>
      <c r="DJ32" s="1">
        <v>43452</v>
      </c>
      <c r="DK32" s="4" t="s">
        <v>771</v>
      </c>
      <c r="DL32" s="4" t="s">
        <v>430</v>
      </c>
      <c r="DM32" s="1">
        <v>43282</v>
      </c>
      <c r="DN32" s="33">
        <v>8.5</v>
      </c>
      <c r="DO32" s="33">
        <v>0</v>
      </c>
      <c r="DP32" s="4" t="s">
        <v>328</v>
      </c>
      <c r="DQ32" s="1">
        <v>41893</v>
      </c>
      <c r="DR32" s="4" t="s">
        <v>441</v>
      </c>
      <c r="DS32" s="4" t="s">
        <v>430</v>
      </c>
      <c r="DT32" s="2">
        <f>IF(C32=[1]Лист1!$C30,1,0)</f>
        <v>1</v>
      </c>
    </row>
    <row r="33" spans="1:124" ht="15" customHeight="1" x14ac:dyDescent="0.25">
      <c r="A33" s="27">
        <v>30</v>
      </c>
      <c r="B33" s="28" t="s">
        <v>449</v>
      </c>
      <c r="C33" s="28" t="s">
        <v>502</v>
      </c>
      <c r="D33" s="4" t="s">
        <v>377</v>
      </c>
      <c r="E33" s="4" t="s">
        <v>378</v>
      </c>
      <c r="F33" s="4" t="s">
        <v>346</v>
      </c>
      <c r="G33" s="6">
        <v>4.0599999999999996</v>
      </c>
      <c r="H33" s="4" t="s">
        <v>330</v>
      </c>
      <c r="I33" s="4">
        <v>5503248039</v>
      </c>
      <c r="J33" s="4" t="s">
        <v>379</v>
      </c>
      <c r="K33" s="4" t="s">
        <v>328</v>
      </c>
      <c r="L33" s="1"/>
      <c r="M33" s="4"/>
      <c r="N33" s="46">
        <v>43453</v>
      </c>
      <c r="O33" s="47" t="s">
        <v>767</v>
      </c>
      <c r="P33" s="4" t="s">
        <v>430</v>
      </c>
      <c r="Q33" s="46">
        <v>43647</v>
      </c>
      <c r="R33" s="33">
        <v>0</v>
      </c>
      <c r="S33" s="33">
        <v>1.0389999999999999</v>
      </c>
      <c r="T33" s="4" t="s">
        <v>328</v>
      </c>
      <c r="U33" s="1">
        <v>42886</v>
      </c>
      <c r="V33" s="4" t="s">
        <v>538</v>
      </c>
      <c r="W33" s="4" t="s">
        <v>430</v>
      </c>
      <c r="X33" s="4" t="s">
        <v>377</v>
      </c>
      <c r="Y33" s="4" t="s">
        <v>378</v>
      </c>
      <c r="Z33" s="4" t="s">
        <v>342</v>
      </c>
      <c r="AA33" s="6">
        <v>102.34</v>
      </c>
      <c r="AB33" s="4" t="s">
        <v>330</v>
      </c>
      <c r="AC33" s="4">
        <v>5503249258</v>
      </c>
      <c r="AD33" s="4" t="s">
        <v>380</v>
      </c>
      <c r="AE33" s="4" t="s">
        <v>328</v>
      </c>
      <c r="AF33" s="1"/>
      <c r="AG33" s="4"/>
      <c r="AH33" s="1">
        <v>43454</v>
      </c>
      <c r="AI33" s="4" t="s">
        <v>570</v>
      </c>
      <c r="AJ33" s="4" t="s">
        <v>430</v>
      </c>
      <c r="AK33" s="1">
        <v>43647</v>
      </c>
      <c r="AL33" s="33">
        <v>3.4</v>
      </c>
      <c r="AM33" s="33">
        <v>4.2000000000000003E-2</v>
      </c>
      <c r="AN33" s="4" t="s">
        <v>328</v>
      </c>
      <c r="AO33" s="1">
        <v>42886</v>
      </c>
      <c r="AP33" s="4" t="s">
        <v>539</v>
      </c>
      <c r="AQ33" s="4" t="s">
        <v>430</v>
      </c>
      <c r="AR33" s="4" t="s">
        <v>377</v>
      </c>
      <c r="AS33" s="4" t="s">
        <v>378</v>
      </c>
      <c r="AT33" s="4" t="s">
        <v>343</v>
      </c>
      <c r="AU33" s="6">
        <v>1561.45</v>
      </c>
      <c r="AV33" s="4" t="s">
        <v>330</v>
      </c>
      <c r="AW33" s="4">
        <v>5503249258</v>
      </c>
      <c r="AX33" s="4" t="s">
        <v>380</v>
      </c>
      <c r="AY33" s="4" t="s">
        <v>328</v>
      </c>
      <c r="AZ33" s="1"/>
      <c r="BA33" s="4"/>
      <c r="BB33" s="1">
        <v>43454</v>
      </c>
      <c r="BC33" s="4" t="s">
        <v>768</v>
      </c>
      <c r="BD33" s="4" t="s">
        <v>430</v>
      </c>
      <c r="BE33" s="1">
        <v>43647</v>
      </c>
      <c r="BF33" s="33">
        <v>0</v>
      </c>
      <c r="BG33" s="33">
        <v>0</v>
      </c>
      <c r="BH33" s="4" t="s">
        <v>328</v>
      </c>
      <c r="BI33" s="1"/>
      <c r="BJ33" s="4"/>
      <c r="BK33" s="4" t="s">
        <v>430</v>
      </c>
      <c r="BL33" s="4" t="s">
        <v>377</v>
      </c>
      <c r="BM33" s="4" t="s">
        <v>378</v>
      </c>
      <c r="BN33" s="4" t="s">
        <v>342</v>
      </c>
      <c r="BO33" s="6">
        <v>17.079999999999998</v>
      </c>
      <c r="BP33" s="4" t="s">
        <v>330</v>
      </c>
      <c r="BQ33" s="4">
        <v>5504097128</v>
      </c>
      <c r="BR33" s="4" t="s">
        <v>381</v>
      </c>
      <c r="BS33" s="4" t="s">
        <v>328</v>
      </c>
      <c r="BT33" s="1"/>
      <c r="BU33" s="4"/>
      <c r="BV33" s="1">
        <v>43452</v>
      </c>
      <c r="BW33" s="4" t="s">
        <v>769</v>
      </c>
      <c r="BX33" s="4" t="s">
        <v>430</v>
      </c>
      <c r="BY33" s="1">
        <v>43647</v>
      </c>
      <c r="BZ33" s="33">
        <v>5.0999999999999996</v>
      </c>
      <c r="CA33" s="33">
        <v>4.2000000000000003E-2</v>
      </c>
      <c r="CB33" s="4" t="s">
        <v>328</v>
      </c>
      <c r="CC33" s="1">
        <v>42886</v>
      </c>
      <c r="CD33" s="4" t="s">
        <v>539</v>
      </c>
      <c r="CE33" s="4" t="s">
        <v>430</v>
      </c>
      <c r="CF33" s="4" t="s">
        <v>377</v>
      </c>
      <c r="CG33" s="4" t="s">
        <v>378</v>
      </c>
      <c r="CH33" s="4" t="s">
        <v>342</v>
      </c>
      <c r="CI33" s="6">
        <v>91.53</v>
      </c>
      <c r="CJ33" s="4" t="s">
        <v>330</v>
      </c>
      <c r="CK33" s="4">
        <v>5504037369</v>
      </c>
      <c r="CL33" s="4" t="s">
        <v>372</v>
      </c>
      <c r="CM33" s="4" t="s">
        <v>328</v>
      </c>
      <c r="CN33" s="1"/>
      <c r="CO33" s="4"/>
      <c r="CP33" s="1">
        <v>43453</v>
      </c>
      <c r="CQ33" s="4" t="s">
        <v>770</v>
      </c>
      <c r="CR33" s="4" t="s">
        <v>430</v>
      </c>
      <c r="CS33" s="1">
        <v>43282</v>
      </c>
      <c r="CT33" s="33">
        <v>6.94</v>
      </c>
      <c r="CU33" s="33">
        <v>0</v>
      </c>
      <c r="CV33" s="4" t="s">
        <v>328</v>
      </c>
      <c r="CW33" s="1">
        <v>42003</v>
      </c>
      <c r="CX33" s="4" t="s">
        <v>444</v>
      </c>
      <c r="CY33" s="4" t="s">
        <v>430</v>
      </c>
      <c r="CZ33" s="4" t="s">
        <v>377</v>
      </c>
      <c r="DA33" s="4" t="s">
        <v>378</v>
      </c>
      <c r="DB33" s="4" t="s">
        <v>342</v>
      </c>
      <c r="DC33" s="6">
        <v>19.940000000000001</v>
      </c>
      <c r="DD33" s="4" t="s">
        <v>330</v>
      </c>
      <c r="DE33" s="4">
        <v>5504097128</v>
      </c>
      <c r="DF33" s="4" t="s">
        <v>381</v>
      </c>
      <c r="DG33" s="4" t="s">
        <v>328</v>
      </c>
      <c r="DH33" s="1"/>
      <c r="DI33" s="4"/>
      <c r="DJ33" s="1">
        <v>43452</v>
      </c>
      <c r="DK33" s="4" t="s">
        <v>771</v>
      </c>
      <c r="DL33" s="4" t="s">
        <v>430</v>
      </c>
      <c r="DM33" s="1">
        <v>43282</v>
      </c>
      <c r="DN33" s="33">
        <v>8.5</v>
      </c>
      <c r="DO33" s="33">
        <v>0</v>
      </c>
      <c r="DP33" s="4" t="s">
        <v>328</v>
      </c>
      <c r="DQ33" s="1">
        <v>41893</v>
      </c>
      <c r="DR33" s="4" t="s">
        <v>441</v>
      </c>
      <c r="DS33" s="4" t="s">
        <v>430</v>
      </c>
      <c r="DT33" s="2">
        <f>IF(C33=[1]Лист1!$C31,1,0)</f>
        <v>1</v>
      </c>
    </row>
    <row r="34" spans="1:124" ht="15" customHeight="1" x14ac:dyDescent="0.25">
      <c r="A34" s="27">
        <v>31</v>
      </c>
      <c r="B34" s="28" t="s">
        <v>451</v>
      </c>
      <c r="C34" s="28" t="s">
        <v>503</v>
      </c>
      <c r="D34" s="4" t="s">
        <v>377</v>
      </c>
      <c r="E34" s="4" t="s">
        <v>378</v>
      </c>
      <c r="F34" s="4" t="s">
        <v>346</v>
      </c>
      <c r="G34" s="6">
        <v>4.0599999999999996</v>
      </c>
      <c r="H34" s="4" t="s">
        <v>330</v>
      </c>
      <c r="I34" s="4">
        <v>5503248039</v>
      </c>
      <c r="J34" s="4" t="s">
        <v>379</v>
      </c>
      <c r="K34" s="4" t="s">
        <v>328</v>
      </c>
      <c r="L34" s="1"/>
      <c r="M34" s="4"/>
      <c r="N34" s="46">
        <v>43453</v>
      </c>
      <c r="O34" s="47" t="s">
        <v>767</v>
      </c>
      <c r="P34" s="4" t="s">
        <v>430</v>
      </c>
      <c r="Q34" s="46">
        <v>43647</v>
      </c>
      <c r="R34" s="33">
        <v>0</v>
      </c>
      <c r="S34" s="33">
        <v>1.0389999999999999</v>
      </c>
      <c r="T34" s="4" t="s">
        <v>328</v>
      </c>
      <c r="U34" s="1">
        <v>42886</v>
      </c>
      <c r="V34" s="4" t="s">
        <v>538</v>
      </c>
      <c r="W34" s="4" t="s">
        <v>430</v>
      </c>
      <c r="X34" s="4" t="s">
        <v>377</v>
      </c>
      <c r="Y34" s="4" t="s">
        <v>378</v>
      </c>
      <c r="Z34" s="4" t="s">
        <v>342</v>
      </c>
      <c r="AA34" s="6">
        <v>102.34</v>
      </c>
      <c r="AB34" s="4" t="s">
        <v>330</v>
      </c>
      <c r="AC34" s="4">
        <v>5503249258</v>
      </c>
      <c r="AD34" s="4" t="s">
        <v>380</v>
      </c>
      <c r="AE34" s="4" t="s">
        <v>328</v>
      </c>
      <c r="AF34" s="1"/>
      <c r="AG34" s="4"/>
      <c r="AH34" s="1">
        <v>43454</v>
      </c>
      <c r="AI34" s="4" t="s">
        <v>570</v>
      </c>
      <c r="AJ34" s="4" t="s">
        <v>430</v>
      </c>
      <c r="AK34" s="1">
        <v>43647</v>
      </c>
      <c r="AL34" s="33">
        <v>3.4</v>
      </c>
      <c r="AM34" s="33">
        <v>4.2000000000000003E-2</v>
      </c>
      <c r="AN34" s="4" t="s">
        <v>328</v>
      </c>
      <c r="AO34" s="1">
        <v>42886</v>
      </c>
      <c r="AP34" s="4" t="s">
        <v>539</v>
      </c>
      <c r="AQ34" s="4" t="s">
        <v>430</v>
      </c>
      <c r="AR34" s="4" t="s">
        <v>377</v>
      </c>
      <c r="AS34" s="4" t="s">
        <v>378</v>
      </c>
      <c r="AT34" s="4" t="s">
        <v>343</v>
      </c>
      <c r="AU34" s="6">
        <v>1561.45</v>
      </c>
      <c r="AV34" s="4" t="s">
        <v>330</v>
      </c>
      <c r="AW34" s="4">
        <v>5503249258</v>
      </c>
      <c r="AX34" s="4" t="s">
        <v>380</v>
      </c>
      <c r="AY34" s="4" t="s">
        <v>328</v>
      </c>
      <c r="AZ34" s="1"/>
      <c r="BA34" s="4"/>
      <c r="BB34" s="1">
        <v>43454</v>
      </c>
      <c r="BC34" s="4" t="s">
        <v>768</v>
      </c>
      <c r="BD34" s="4" t="s">
        <v>430</v>
      </c>
      <c r="BE34" s="1">
        <v>43647</v>
      </c>
      <c r="BF34" s="33">
        <v>0</v>
      </c>
      <c r="BG34" s="33">
        <v>0</v>
      </c>
      <c r="BH34" s="4" t="s">
        <v>328</v>
      </c>
      <c r="BI34" s="1"/>
      <c r="BJ34" s="4"/>
      <c r="BK34" s="4" t="s">
        <v>430</v>
      </c>
      <c r="BL34" s="4" t="s">
        <v>377</v>
      </c>
      <c r="BM34" s="4" t="s">
        <v>378</v>
      </c>
      <c r="BN34" s="4" t="s">
        <v>342</v>
      </c>
      <c r="BO34" s="6">
        <v>17.079999999999998</v>
      </c>
      <c r="BP34" s="4" t="s">
        <v>330</v>
      </c>
      <c r="BQ34" s="4">
        <v>5504097128</v>
      </c>
      <c r="BR34" s="4" t="s">
        <v>381</v>
      </c>
      <c r="BS34" s="4" t="s">
        <v>328</v>
      </c>
      <c r="BT34" s="1"/>
      <c r="BU34" s="4"/>
      <c r="BV34" s="1">
        <v>43452</v>
      </c>
      <c r="BW34" s="4" t="s">
        <v>769</v>
      </c>
      <c r="BX34" s="4" t="s">
        <v>430</v>
      </c>
      <c r="BY34" s="1">
        <v>43647</v>
      </c>
      <c r="BZ34" s="33">
        <v>5.0999999999999996</v>
      </c>
      <c r="CA34" s="33">
        <v>4.2000000000000003E-2</v>
      </c>
      <c r="CB34" s="4" t="s">
        <v>328</v>
      </c>
      <c r="CC34" s="1">
        <v>42886</v>
      </c>
      <c r="CD34" s="4" t="s">
        <v>539</v>
      </c>
      <c r="CE34" s="4" t="s">
        <v>430</v>
      </c>
      <c r="CF34" s="4" t="s">
        <v>377</v>
      </c>
      <c r="CG34" s="4" t="s">
        <v>378</v>
      </c>
      <c r="CH34" s="4" t="s">
        <v>342</v>
      </c>
      <c r="CI34" s="6">
        <v>91.53</v>
      </c>
      <c r="CJ34" s="4" t="s">
        <v>330</v>
      </c>
      <c r="CK34" s="4">
        <v>5504037369</v>
      </c>
      <c r="CL34" s="4" t="s">
        <v>372</v>
      </c>
      <c r="CM34" s="4" t="s">
        <v>328</v>
      </c>
      <c r="CN34" s="1"/>
      <c r="CO34" s="4"/>
      <c r="CP34" s="1">
        <v>43453</v>
      </c>
      <c r="CQ34" s="4" t="s">
        <v>770</v>
      </c>
      <c r="CR34" s="4" t="s">
        <v>430</v>
      </c>
      <c r="CS34" s="1">
        <v>43282</v>
      </c>
      <c r="CT34" s="33">
        <v>6.94</v>
      </c>
      <c r="CU34" s="33">
        <v>0</v>
      </c>
      <c r="CV34" s="4" t="s">
        <v>328</v>
      </c>
      <c r="CW34" s="1">
        <v>42003</v>
      </c>
      <c r="CX34" s="4" t="s">
        <v>444</v>
      </c>
      <c r="CY34" s="4" t="s">
        <v>430</v>
      </c>
      <c r="CZ34" s="4" t="s">
        <v>377</v>
      </c>
      <c r="DA34" s="4" t="s">
        <v>378</v>
      </c>
      <c r="DB34" s="4" t="s">
        <v>342</v>
      </c>
      <c r="DC34" s="6">
        <v>19.940000000000001</v>
      </c>
      <c r="DD34" s="4" t="s">
        <v>330</v>
      </c>
      <c r="DE34" s="4">
        <v>5504097128</v>
      </c>
      <c r="DF34" s="4" t="s">
        <v>381</v>
      </c>
      <c r="DG34" s="4" t="s">
        <v>328</v>
      </c>
      <c r="DH34" s="1"/>
      <c r="DI34" s="4"/>
      <c r="DJ34" s="1">
        <v>43452</v>
      </c>
      <c r="DK34" s="4" t="s">
        <v>771</v>
      </c>
      <c r="DL34" s="4" t="s">
        <v>430</v>
      </c>
      <c r="DM34" s="1">
        <v>43282</v>
      </c>
      <c r="DN34" s="33">
        <v>8.5</v>
      </c>
      <c r="DO34" s="33">
        <v>0</v>
      </c>
      <c r="DP34" s="4" t="s">
        <v>328</v>
      </c>
      <c r="DQ34" s="1">
        <v>41893</v>
      </c>
      <c r="DR34" s="4" t="s">
        <v>441</v>
      </c>
      <c r="DS34" s="4" t="s">
        <v>430</v>
      </c>
      <c r="DT34" s="2">
        <f>IF(C34=[1]Лист1!$C32,1,0)</f>
        <v>1</v>
      </c>
    </row>
    <row r="35" spans="1:124" ht="15" customHeight="1" x14ac:dyDescent="0.25">
      <c r="A35" s="27">
        <v>32</v>
      </c>
      <c r="B35" s="28" t="s">
        <v>453</v>
      </c>
      <c r="C35" s="28" t="s">
        <v>504</v>
      </c>
      <c r="D35" s="4" t="s">
        <v>377</v>
      </c>
      <c r="E35" s="4" t="s">
        <v>378</v>
      </c>
      <c r="F35" s="4" t="s">
        <v>346</v>
      </c>
      <c r="G35" s="6">
        <v>4.0599999999999996</v>
      </c>
      <c r="H35" s="4" t="s">
        <v>330</v>
      </c>
      <c r="I35" s="4">
        <v>5503248039</v>
      </c>
      <c r="J35" s="4" t="s">
        <v>379</v>
      </c>
      <c r="K35" s="4" t="s">
        <v>328</v>
      </c>
      <c r="L35" s="1"/>
      <c r="M35" s="4"/>
      <c r="N35" s="46">
        <v>43453</v>
      </c>
      <c r="O35" s="47" t="s">
        <v>767</v>
      </c>
      <c r="P35" s="4" t="s">
        <v>430</v>
      </c>
      <c r="Q35" s="46">
        <v>43647</v>
      </c>
      <c r="R35" s="33">
        <v>0</v>
      </c>
      <c r="S35" s="33">
        <v>1.0389999999999999</v>
      </c>
      <c r="T35" s="4" t="s">
        <v>328</v>
      </c>
      <c r="U35" s="1">
        <v>42886</v>
      </c>
      <c r="V35" s="4" t="s">
        <v>538</v>
      </c>
      <c r="W35" s="4" t="s">
        <v>430</v>
      </c>
      <c r="X35" s="4" t="s">
        <v>377</v>
      </c>
      <c r="Y35" s="4" t="s">
        <v>378</v>
      </c>
      <c r="Z35" s="4" t="s">
        <v>342</v>
      </c>
      <c r="AA35" s="6">
        <v>102.34</v>
      </c>
      <c r="AB35" s="4" t="s">
        <v>330</v>
      </c>
      <c r="AC35" s="4">
        <v>5503249258</v>
      </c>
      <c r="AD35" s="4" t="s">
        <v>380</v>
      </c>
      <c r="AE35" s="4" t="s">
        <v>328</v>
      </c>
      <c r="AF35" s="1"/>
      <c r="AG35" s="4"/>
      <c r="AH35" s="1">
        <v>43454</v>
      </c>
      <c r="AI35" s="4" t="s">
        <v>570</v>
      </c>
      <c r="AJ35" s="4" t="s">
        <v>430</v>
      </c>
      <c r="AK35" s="1">
        <v>43647</v>
      </c>
      <c r="AL35" s="33">
        <v>3.4</v>
      </c>
      <c r="AM35" s="33">
        <v>4.2000000000000003E-2</v>
      </c>
      <c r="AN35" s="4" t="s">
        <v>328</v>
      </c>
      <c r="AO35" s="1">
        <v>42886</v>
      </c>
      <c r="AP35" s="4" t="s">
        <v>539</v>
      </c>
      <c r="AQ35" s="4" t="s">
        <v>430</v>
      </c>
      <c r="AR35" s="4" t="s">
        <v>377</v>
      </c>
      <c r="AS35" s="4" t="s">
        <v>378</v>
      </c>
      <c r="AT35" s="4" t="s">
        <v>343</v>
      </c>
      <c r="AU35" s="6">
        <v>1561.45</v>
      </c>
      <c r="AV35" s="4" t="s">
        <v>330</v>
      </c>
      <c r="AW35" s="4">
        <v>5503249258</v>
      </c>
      <c r="AX35" s="4" t="s">
        <v>380</v>
      </c>
      <c r="AY35" s="4" t="s">
        <v>328</v>
      </c>
      <c r="AZ35" s="1"/>
      <c r="BA35" s="4"/>
      <c r="BB35" s="1">
        <v>43454</v>
      </c>
      <c r="BC35" s="4" t="s">
        <v>768</v>
      </c>
      <c r="BD35" s="4" t="s">
        <v>430</v>
      </c>
      <c r="BE35" s="1">
        <v>43647</v>
      </c>
      <c r="BF35" s="33">
        <v>0</v>
      </c>
      <c r="BG35" s="33">
        <v>0</v>
      </c>
      <c r="BH35" s="4" t="s">
        <v>328</v>
      </c>
      <c r="BI35" s="1"/>
      <c r="BJ35" s="4"/>
      <c r="BK35" s="4" t="s">
        <v>430</v>
      </c>
      <c r="BL35" s="4" t="s">
        <v>377</v>
      </c>
      <c r="BM35" s="4" t="s">
        <v>378</v>
      </c>
      <c r="BN35" s="4" t="s">
        <v>342</v>
      </c>
      <c r="BO35" s="6">
        <v>17.079999999999998</v>
      </c>
      <c r="BP35" s="4" t="s">
        <v>330</v>
      </c>
      <c r="BQ35" s="4">
        <v>5504097128</v>
      </c>
      <c r="BR35" s="4" t="s">
        <v>381</v>
      </c>
      <c r="BS35" s="4" t="s">
        <v>328</v>
      </c>
      <c r="BT35" s="1"/>
      <c r="BU35" s="4"/>
      <c r="BV35" s="1">
        <v>43452</v>
      </c>
      <c r="BW35" s="4" t="s">
        <v>769</v>
      </c>
      <c r="BX35" s="4" t="s">
        <v>430</v>
      </c>
      <c r="BY35" s="1">
        <v>43647</v>
      </c>
      <c r="BZ35" s="33">
        <v>5.0999999999999996</v>
      </c>
      <c r="CA35" s="33">
        <v>4.2000000000000003E-2</v>
      </c>
      <c r="CB35" s="4" t="s">
        <v>328</v>
      </c>
      <c r="CC35" s="1">
        <v>42886</v>
      </c>
      <c r="CD35" s="4" t="s">
        <v>539</v>
      </c>
      <c r="CE35" s="4" t="s">
        <v>430</v>
      </c>
      <c r="CF35" s="4" t="s">
        <v>377</v>
      </c>
      <c r="CG35" s="4" t="s">
        <v>378</v>
      </c>
      <c r="CH35" s="4" t="s">
        <v>342</v>
      </c>
      <c r="CI35" s="6">
        <v>91.53</v>
      </c>
      <c r="CJ35" s="4" t="s">
        <v>330</v>
      </c>
      <c r="CK35" s="4">
        <v>5504037369</v>
      </c>
      <c r="CL35" s="4" t="s">
        <v>372</v>
      </c>
      <c r="CM35" s="4" t="s">
        <v>328</v>
      </c>
      <c r="CN35" s="1"/>
      <c r="CO35" s="4"/>
      <c r="CP35" s="1">
        <v>43453</v>
      </c>
      <c r="CQ35" s="4" t="s">
        <v>770</v>
      </c>
      <c r="CR35" s="4" t="s">
        <v>430</v>
      </c>
      <c r="CS35" s="1">
        <v>43282</v>
      </c>
      <c r="CT35" s="33">
        <v>6.94</v>
      </c>
      <c r="CU35" s="33">
        <v>0</v>
      </c>
      <c r="CV35" s="4" t="s">
        <v>328</v>
      </c>
      <c r="CW35" s="1">
        <v>42003</v>
      </c>
      <c r="CX35" s="4" t="s">
        <v>444</v>
      </c>
      <c r="CY35" s="4" t="s">
        <v>430</v>
      </c>
      <c r="CZ35" s="4" t="s">
        <v>377</v>
      </c>
      <c r="DA35" s="4" t="s">
        <v>378</v>
      </c>
      <c r="DB35" s="4" t="s">
        <v>342</v>
      </c>
      <c r="DC35" s="6">
        <v>19.940000000000001</v>
      </c>
      <c r="DD35" s="4" t="s">
        <v>330</v>
      </c>
      <c r="DE35" s="4">
        <v>5504097128</v>
      </c>
      <c r="DF35" s="4" t="s">
        <v>381</v>
      </c>
      <c r="DG35" s="4" t="s">
        <v>328</v>
      </c>
      <c r="DH35" s="1"/>
      <c r="DI35" s="4"/>
      <c r="DJ35" s="1">
        <v>43452</v>
      </c>
      <c r="DK35" s="4" t="s">
        <v>771</v>
      </c>
      <c r="DL35" s="4" t="s">
        <v>430</v>
      </c>
      <c r="DM35" s="1">
        <v>43282</v>
      </c>
      <c r="DN35" s="33">
        <v>8.5</v>
      </c>
      <c r="DO35" s="33">
        <v>0</v>
      </c>
      <c r="DP35" s="4" t="s">
        <v>328</v>
      </c>
      <c r="DQ35" s="1">
        <v>41893</v>
      </c>
      <c r="DR35" s="4" t="s">
        <v>441</v>
      </c>
      <c r="DS35" s="4" t="s">
        <v>430</v>
      </c>
      <c r="DT35" s="2">
        <f>IF(C35=[1]Лист1!$C33,1,0)</f>
        <v>1</v>
      </c>
    </row>
    <row r="36" spans="1:124" ht="15" customHeight="1" x14ac:dyDescent="0.25">
      <c r="A36" s="27">
        <v>33</v>
      </c>
      <c r="B36" s="28" t="s">
        <v>455</v>
      </c>
      <c r="C36" s="28" t="s">
        <v>505</v>
      </c>
      <c r="D36" s="4" t="s">
        <v>377</v>
      </c>
      <c r="E36" s="4" t="s">
        <v>378</v>
      </c>
      <c r="F36" s="4" t="s">
        <v>346</v>
      </c>
      <c r="G36" s="6">
        <v>4.0599999999999996</v>
      </c>
      <c r="H36" s="4" t="s">
        <v>330</v>
      </c>
      <c r="I36" s="4">
        <v>5503248039</v>
      </c>
      <c r="J36" s="4" t="s">
        <v>379</v>
      </c>
      <c r="K36" s="4" t="s">
        <v>328</v>
      </c>
      <c r="L36" s="1"/>
      <c r="M36" s="4"/>
      <c r="N36" s="46">
        <v>43453</v>
      </c>
      <c r="O36" s="47" t="s">
        <v>767</v>
      </c>
      <c r="P36" s="4" t="s">
        <v>430</v>
      </c>
      <c r="Q36" s="46">
        <v>43647</v>
      </c>
      <c r="R36" s="33">
        <v>0</v>
      </c>
      <c r="S36" s="33">
        <v>1.0389999999999999</v>
      </c>
      <c r="T36" s="4" t="s">
        <v>328</v>
      </c>
      <c r="U36" s="1">
        <v>42886</v>
      </c>
      <c r="V36" s="4" t="s">
        <v>538</v>
      </c>
      <c r="W36" s="4" t="s">
        <v>430</v>
      </c>
      <c r="X36" s="4" t="s">
        <v>377</v>
      </c>
      <c r="Y36" s="4" t="s">
        <v>378</v>
      </c>
      <c r="Z36" s="4" t="s">
        <v>342</v>
      </c>
      <c r="AA36" s="6">
        <v>102.34</v>
      </c>
      <c r="AB36" s="4" t="s">
        <v>330</v>
      </c>
      <c r="AC36" s="4">
        <v>5503249258</v>
      </c>
      <c r="AD36" s="4" t="s">
        <v>380</v>
      </c>
      <c r="AE36" s="4" t="s">
        <v>328</v>
      </c>
      <c r="AF36" s="1"/>
      <c r="AG36" s="4"/>
      <c r="AH36" s="1">
        <v>43454</v>
      </c>
      <c r="AI36" s="4" t="s">
        <v>570</v>
      </c>
      <c r="AJ36" s="4" t="s">
        <v>430</v>
      </c>
      <c r="AK36" s="1">
        <v>43647</v>
      </c>
      <c r="AL36" s="33">
        <v>3.4</v>
      </c>
      <c r="AM36" s="33">
        <v>4.2000000000000003E-2</v>
      </c>
      <c r="AN36" s="4" t="s">
        <v>328</v>
      </c>
      <c r="AO36" s="1">
        <v>42886</v>
      </c>
      <c r="AP36" s="4" t="s">
        <v>539</v>
      </c>
      <c r="AQ36" s="4" t="s">
        <v>430</v>
      </c>
      <c r="AR36" s="4" t="s">
        <v>377</v>
      </c>
      <c r="AS36" s="4" t="s">
        <v>378</v>
      </c>
      <c r="AT36" s="4" t="s">
        <v>343</v>
      </c>
      <c r="AU36" s="6">
        <v>1561.45</v>
      </c>
      <c r="AV36" s="4" t="s">
        <v>330</v>
      </c>
      <c r="AW36" s="4">
        <v>5503249258</v>
      </c>
      <c r="AX36" s="4" t="s">
        <v>380</v>
      </c>
      <c r="AY36" s="4" t="s">
        <v>328</v>
      </c>
      <c r="AZ36" s="1"/>
      <c r="BA36" s="4"/>
      <c r="BB36" s="1">
        <v>43454</v>
      </c>
      <c r="BC36" s="4" t="s">
        <v>768</v>
      </c>
      <c r="BD36" s="4" t="s">
        <v>430</v>
      </c>
      <c r="BE36" s="1">
        <v>43647</v>
      </c>
      <c r="BF36" s="33">
        <v>0</v>
      </c>
      <c r="BG36" s="33">
        <v>0</v>
      </c>
      <c r="BH36" s="4" t="s">
        <v>328</v>
      </c>
      <c r="BI36" s="1"/>
      <c r="BJ36" s="4"/>
      <c r="BK36" s="4" t="s">
        <v>430</v>
      </c>
      <c r="BL36" s="4" t="s">
        <v>377</v>
      </c>
      <c r="BM36" s="4" t="s">
        <v>378</v>
      </c>
      <c r="BN36" s="4" t="s">
        <v>342</v>
      </c>
      <c r="BO36" s="6">
        <v>17.079999999999998</v>
      </c>
      <c r="BP36" s="4" t="s">
        <v>330</v>
      </c>
      <c r="BQ36" s="4">
        <v>5504097128</v>
      </c>
      <c r="BR36" s="4" t="s">
        <v>381</v>
      </c>
      <c r="BS36" s="4" t="s">
        <v>328</v>
      </c>
      <c r="BT36" s="1"/>
      <c r="BU36" s="4"/>
      <c r="BV36" s="1">
        <v>43452</v>
      </c>
      <c r="BW36" s="4" t="s">
        <v>769</v>
      </c>
      <c r="BX36" s="4" t="s">
        <v>430</v>
      </c>
      <c r="BY36" s="1">
        <v>43647</v>
      </c>
      <c r="BZ36" s="33">
        <v>5.0999999999999996</v>
      </c>
      <c r="CA36" s="33">
        <v>4.2000000000000003E-2</v>
      </c>
      <c r="CB36" s="4" t="s">
        <v>328</v>
      </c>
      <c r="CC36" s="1">
        <v>42886</v>
      </c>
      <c r="CD36" s="4" t="s">
        <v>539</v>
      </c>
      <c r="CE36" s="4" t="s">
        <v>430</v>
      </c>
      <c r="CF36" s="4" t="s">
        <v>377</v>
      </c>
      <c r="CG36" s="4" t="s">
        <v>378</v>
      </c>
      <c r="CH36" s="4" t="s">
        <v>342</v>
      </c>
      <c r="CI36" s="6">
        <v>91.53</v>
      </c>
      <c r="CJ36" s="4" t="s">
        <v>330</v>
      </c>
      <c r="CK36" s="4">
        <v>5504037369</v>
      </c>
      <c r="CL36" s="4" t="s">
        <v>372</v>
      </c>
      <c r="CM36" s="4" t="s">
        <v>328</v>
      </c>
      <c r="CN36" s="1"/>
      <c r="CO36" s="4"/>
      <c r="CP36" s="1">
        <v>43453</v>
      </c>
      <c r="CQ36" s="4" t="s">
        <v>770</v>
      </c>
      <c r="CR36" s="4" t="s">
        <v>430</v>
      </c>
      <c r="CS36" s="1">
        <v>43282</v>
      </c>
      <c r="CT36" s="33">
        <v>6.94</v>
      </c>
      <c r="CU36" s="33">
        <v>0</v>
      </c>
      <c r="CV36" s="4" t="s">
        <v>328</v>
      </c>
      <c r="CW36" s="1">
        <v>42003</v>
      </c>
      <c r="CX36" s="4" t="s">
        <v>444</v>
      </c>
      <c r="CY36" s="4" t="s">
        <v>430</v>
      </c>
      <c r="CZ36" s="4" t="s">
        <v>377</v>
      </c>
      <c r="DA36" s="4" t="s">
        <v>378</v>
      </c>
      <c r="DB36" s="4" t="s">
        <v>342</v>
      </c>
      <c r="DC36" s="6">
        <v>19.940000000000001</v>
      </c>
      <c r="DD36" s="4" t="s">
        <v>330</v>
      </c>
      <c r="DE36" s="4">
        <v>5504097128</v>
      </c>
      <c r="DF36" s="4" t="s">
        <v>381</v>
      </c>
      <c r="DG36" s="4" t="s">
        <v>328</v>
      </c>
      <c r="DH36" s="1"/>
      <c r="DI36" s="4"/>
      <c r="DJ36" s="1">
        <v>43452</v>
      </c>
      <c r="DK36" s="4" t="s">
        <v>771</v>
      </c>
      <c r="DL36" s="4" t="s">
        <v>430</v>
      </c>
      <c r="DM36" s="1">
        <v>43282</v>
      </c>
      <c r="DN36" s="33">
        <v>8.5</v>
      </c>
      <c r="DO36" s="33">
        <v>0</v>
      </c>
      <c r="DP36" s="4" t="s">
        <v>328</v>
      </c>
      <c r="DQ36" s="1">
        <v>41893</v>
      </c>
      <c r="DR36" s="4" t="s">
        <v>441</v>
      </c>
      <c r="DS36" s="4" t="s">
        <v>430</v>
      </c>
      <c r="DT36" s="2">
        <f>IF(C36=[1]Лист1!$C34,1,0)</f>
        <v>1</v>
      </c>
    </row>
    <row r="37" spans="1:124" ht="15" customHeight="1" x14ac:dyDescent="0.25">
      <c r="A37" s="27">
        <v>34</v>
      </c>
      <c r="B37" s="28" t="s">
        <v>386</v>
      </c>
      <c r="C37" s="28" t="s">
        <v>506</v>
      </c>
      <c r="D37" s="4" t="s">
        <v>377</v>
      </c>
      <c r="E37" s="4" t="s">
        <v>378</v>
      </c>
      <c r="F37" s="4" t="s">
        <v>346</v>
      </c>
      <c r="G37" s="6">
        <v>4.0599999999999996</v>
      </c>
      <c r="H37" s="4" t="s">
        <v>330</v>
      </c>
      <c r="I37" s="4">
        <v>5503248039</v>
      </c>
      <c r="J37" s="4" t="s">
        <v>379</v>
      </c>
      <c r="K37" s="4" t="s">
        <v>328</v>
      </c>
      <c r="L37" s="1"/>
      <c r="M37" s="4"/>
      <c r="N37" s="46">
        <v>43453</v>
      </c>
      <c r="O37" s="47" t="s">
        <v>767</v>
      </c>
      <c r="P37" s="4" t="s">
        <v>430</v>
      </c>
      <c r="Q37" s="46">
        <v>43647</v>
      </c>
      <c r="R37" s="33">
        <v>0</v>
      </c>
      <c r="S37" s="33">
        <v>1.0389999999999999</v>
      </c>
      <c r="T37" s="4" t="s">
        <v>328</v>
      </c>
      <c r="U37" s="1">
        <v>42886</v>
      </c>
      <c r="V37" s="4" t="s">
        <v>538</v>
      </c>
      <c r="W37" s="4" t="s">
        <v>430</v>
      </c>
      <c r="X37" s="4" t="s">
        <v>377</v>
      </c>
      <c r="Y37" s="4" t="s">
        <v>378</v>
      </c>
      <c r="Z37" s="4" t="s">
        <v>342</v>
      </c>
      <c r="AA37" s="6">
        <v>102.34</v>
      </c>
      <c r="AB37" s="4" t="s">
        <v>330</v>
      </c>
      <c r="AC37" s="4">
        <v>5503249258</v>
      </c>
      <c r="AD37" s="4" t="s">
        <v>380</v>
      </c>
      <c r="AE37" s="4" t="s">
        <v>328</v>
      </c>
      <c r="AF37" s="1"/>
      <c r="AG37" s="4"/>
      <c r="AH37" s="1">
        <v>43454</v>
      </c>
      <c r="AI37" s="4" t="s">
        <v>570</v>
      </c>
      <c r="AJ37" s="4" t="s">
        <v>430</v>
      </c>
      <c r="AK37" s="1">
        <v>43647</v>
      </c>
      <c r="AL37" s="33">
        <v>3.4</v>
      </c>
      <c r="AM37" s="33">
        <v>4.2000000000000003E-2</v>
      </c>
      <c r="AN37" s="4" t="s">
        <v>328</v>
      </c>
      <c r="AO37" s="1">
        <v>42886</v>
      </c>
      <c r="AP37" s="4" t="s">
        <v>539</v>
      </c>
      <c r="AQ37" s="4" t="s">
        <v>430</v>
      </c>
      <c r="AR37" s="4" t="s">
        <v>377</v>
      </c>
      <c r="AS37" s="4" t="s">
        <v>378</v>
      </c>
      <c r="AT37" s="4" t="s">
        <v>343</v>
      </c>
      <c r="AU37" s="6">
        <v>1561.45</v>
      </c>
      <c r="AV37" s="4" t="s">
        <v>330</v>
      </c>
      <c r="AW37" s="4">
        <v>5503249258</v>
      </c>
      <c r="AX37" s="4" t="s">
        <v>380</v>
      </c>
      <c r="AY37" s="4" t="s">
        <v>328</v>
      </c>
      <c r="AZ37" s="1"/>
      <c r="BA37" s="4"/>
      <c r="BB37" s="1">
        <v>43454</v>
      </c>
      <c r="BC37" s="4" t="s">
        <v>768</v>
      </c>
      <c r="BD37" s="4" t="s">
        <v>430</v>
      </c>
      <c r="BE37" s="1">
        <v>43647</v>
      </c>
      <c r="BF37" s="33">
        <v>0</v>
      </c>
      <c r="BG37" s="33">
        <v>0</v>
      </c>
      <c r="BH37" s="4" t="s">
        <v>328</v>
      </c>
      <c r="BI37" s="1"/>
      <c r="BJ37" s="4"/>
      <c r="BK37" s="4" t="s">
        <v>430</v>
      </c>
      <c r="BL37" s="4" t="s">
        <v>377</v>
      </c>
      <c r="BM37" s="4" t="s">
        <v>378</v>
      </c>
      <c r="BN37" s="4" t="s">
        <v>342</v>
      </c>
      <c r="BO37" s="6">
        <v>17.079999999999998</v>
      </c>
      <c r="BP37" s="4" t="s">
        <v>330</v>
      </c>
      <c r="BQ37" s="4">
        <v>5504097128</v>
      </c>
      <c r="BR37" s="4" t="s">
        <v>381</v>
      </c>
      <c r="BS37" s="4" t="s">
        <v>328</v>
      </c>
      <c r="BT37" s="1"/>
      <c r="BU37" s="4"/>
      <c r="BV37" s="1">
        <v>43452</v>
      </c>
      <c r="BW37" s="4" t="s">
        <v>769</v>
      </c>
      <c r="BX37" s="4" t="s">
        <v>430</v>
      </c>
      <c r="BY37" s="1">
        <v>43647</v>
      </c>
      <c r="BZ37" s="33">
        <v>5.0999999999999996</v>
      </c>
      <c r="CA37" s="33">
        <v>4.2000000000000003E-2</v>
      </c>
      <c r="CB37" s="4" t="s">
        <v>328</v>
      </c>
      <c r="CC37" s="1">
        <v>42886</v>
      </c>
      <c r="CD37" s="4" t="s">
        <v>539</v>
      </c>
      <c r="CE37" s="4" t="s">
        <v>430</v>
      </c>
      <c r="CF37" s="4" t="s">
        <v>377</v>
      </c>
      <c r="CG37" s="4" t="s">
        <v>378</v>
      </c>
      <c r="CH37" s="4" t="s">
        <v>342</v>
      </c>
      <c r="CI37" s="6">
        <v>91.53</v>
      </c>
      <c r="CJ37" s="4" t="s">
        <v>330</v>
      </c>
      <c r="CK37" s="4">
        <v>5504037369</v>
      </c>
      <c r="CL37" s="4" t="s">
        <v>372</v>
      </c>
      <c r="CM37" s="4" t="s">
        <v>328</v>
      </c>
      <c r="CN37" s="1"/>
      <c r="CO37" s="4"/>
      <c r="CP37" s="1">
        <v>43453</v>
      </c>
      <c r="CQ37" s="4" t="s">
        <v>770</v>
      </c>
      <c r="CR37" s="4" t="s">
        <v>430</v>
      </c>
      <c r="CS37" s="1">
        <v>43282</v>
      </c>
      <c r="CT37" s="33">
        <v>6.94</v>
      </c>
      <c r="CU37" s="33">
        <v>0</v>
      </c>
      <c r="CV37" s="4" t="s">
        <v>328</v>
      </c>
      <c r="CW37" s="1">
        <v>42003</v>
      </c>
      <c r="CX37" s="4" t="s">
        <v>444</v>
      </c>
      <c r="CY37" s="4" t="s">
        <v>430</v>
      </c>
      <c r="CZ37" s="4" t="s">
        <v>377</v>
      </c>
      <c r="DA37" s="4" t="s">
        <v>378</v>
      </c>
      <c r="DB37" s="4" t="s">
        <v>342</v>
      </c>
      <c r="DC37" s="6">
        <v>19.940000000000001</v>
      </c>
      <c r="DD37" s="4" t="s">
        <v>330</v>
      </c>
      <c r="DE37" s="4">
        <v>5504097128</v>
      </c>
      <c r="DF37" s="4" t="s">
        <v>381</v>
      </c>
      <c r="DG37" s="4" t="s">
        <v>328</v>
      </c>
      <c r="DH37" s="1"/>
      <c r="DI37" s="4"/>
      <c r="DJ37" s="1">
        <v>43452</v>
      </c>
      <c r="DK37" s="4" t="s">
        <v>771</v>
      </c>
      <c r="DL37" s="4" t="s">
        <v>430</v>
      </c>
      <c r="DM37" s="1">
        <v>43282</v>
      </c>
      <c r="DN37" s="33">
        <v>8.5</v>
      </c>
      <c r="DO37" s="33">
        <v>0</v>
      </c>
      <c r="DP37" s="4" t="s">
        <v>328</v>
      </c>
      <c r="DQ37" s="1">
        <v>41893</v>
      </c>
      <c r="DR37" s="4" t="s">
        <v>441</v>
      </c>
      <c r="DS37" s="4" t="s">
        <v>430</v>
      </c>
      <c r="DT37" s="2">
        <f>IF(C37=[1]Лист1!$C35,1,0)</f>
        <v>1</v>
      </c>
    </row>
    <row r="38" spans="1:124" ht="15" customHeight="1" x14ac:dyDescent="0.25">
      <c r="A38" s="27">
        <v>35</v>
      </c>
      <c r="B38" s="28" t="s">
        <v>458</v>
      </c>
      <c r="C38" s="28" t="s">
        <v>507</v>
      </c>
      <c r="D38" s="4" t="s">
        <v>377</v>
      </c>
      <c r="E38" s="4" t="s">
        <v>378</v>
      </c>
      <c r="F38" s="4" t="s">
        <v>346</v>
      </c>
      <c r="G38" s="6">
        <v>4.0599999999999996</v>
      </c>
      <c r="H38" s="4" t="s">
        <v>330</v>
      </c>
      <c r="I38" s="4">
        <v>5503248039</v>
      </c>
      <c r="J38" s="4" t="s">
        <v>379</v>
      </c>
      <c r="K38" s="4" t="s">
        <v>328</v>
      </c>
      <c r="L38" s="1"/>
      <c r="M38" s="4"/>
      <c r="N38" s="46">
        <v>43453</v>
      </c>
      <c r="O38" s="47" t="s">
        <v>767</v>
      </c>
      <c r="P38" s="4" t="s">
        <v>430</v>
      </c>
      <c r="Q38" s="46">
        <v>43647</v>
      </c>
      <c r="R38" s="33">
        <v>0</v>
      </c>
      <c r="S38" s="33">
        <v>1.0389999999999999</v>
      </c>
      <c r="T38" s="4" t="s">
        <v>328</v>
      </c>
      <c r="U38" s="1">
        <v>42886</v>
      </c>
      <c r="V38" s="4" t="s">
        <v>538</v>
      </c>
      <c r="W38" s="4" t="s">
        <v>430</v>
      </c>
      <c r="X38" s="4" t="s">
        <v>377</v>
      </c>
      <c r="Y38" s="4" t="s">
        <v>378</v>
      </c>
      <c r="Z38" s="4" t="s">
        <v>342</v>
      </c>
      <c r="AA38" s="6">
        <v>102.34</v>
      </c>
      <c r="AB38" s="4" t="s">
        <v>330</v>
      </c>
      <c r="AC38" s="4">
        <v>5503249258</v>
      </c>
      <c r="AD38" s="4" t="s">
        <v>380</v>
      </c>
      <c r="AE38" s="4" t="s">
        <v>328</v>
      </c>
      <c r="AF38" s="1"/>
      <c r="AG38" s="4"/>
      <c r="AH38" s="1">
        <v>43454</v>
      </c>
      <c r="AI38" s="4" t="s">
        <v>570</v>
      </c>
      <c r="AJ38" s="4" t="s">
        <v>430</v>
      </c>
      <c r="AK38" s="1">
        <v>43647</v>
      </c>
      <c r="AL38" s="33">
        <v>3.4</v>
      </c>
      <c r="AM38" s="33">
        <v>4.2000000000000003E-2</v>
      </c>
      <c r="AN38" s="4" t="s">
        <v>328</v>
      </c>
      <c r="AO38" s="1">
        <v>42886</v>
      </c>
      <c r="AP38" s="4" t="s">
        <v>539</v>
      </c>
      <c r="AQ38" s="4" t="s">
        <v>430</v>
      </c>
      <c r="AR38" s="4" t="s">
        <v>377</v>
      </c>
      <c r="AS38" s="4" t="s">
        <v>378</v>
      </c>
      <c r="AT38" s="4" t="s">
        <v>343</v>
      </c>
      <c r="AU38" s="6">
        <v>1561.45</v>
      </c>
      <c r="AV38" s="4" t="s">
        <v>330</v>
      </c>
      <c r="AW38" s="4">
        <v>5503249258</v>
      </c>
      <c r="AX38" s="4" t="s">
        <v>380</v>
      </c>
      <c r="AY38" s="4" t="s">
        <v>328</v>
      </c>
      <c r="AZ38" s="1"/>
      <c r="BA38" s="4"/>
      <c r="BB38" s="1">
        <v>43454</v>
      </c>
      <c r="BC38" s="4" t="s">
        <v>768</v>
      </c>
      <c r="BD38" s="4" t="s">
        <v>430</v>
      </c>
      <c r="BE38" s="1">
        <v>43647</v>
      </c>
      <c r="BF38" s="33">
        <v>0</v>
      </c>
      <c r="BG38" s="33">
        <v>0</v>
      </c>
      <c r="BH38" s="4" t="s">
        <v>328</v>
      </c>
      <c r="BI38" s="1"/>
      <c r="BJ38" s="4"/>
      <c r="BK38" s="4" t="s">
        <v>430</v>
      </c>
      <c r="BL38" s="4" t="s">
        <v>377</v>
      </c>
      <c r="BM38" s="4" t="s">
        <v>378</v>
      </c>
      <c r="BN38" s="4" t="s">
        <v>342</v>
      </c>
      <c r="BO38" s="6">
        <v>17.079999999999998</v>
      </c>
      <c r="BP38" s="4" t="s">
        <v>330</v>
      </c>
      <c r="BQ38" s="4">
        <v>5504097128</v>
      </c>
      <c r="BR38" s="4" t="s">
        <v>381</v>
      </c>
      <c r="BS38" s="4" t="s">
        <v>328</v>
      </c>
      <c r="BT38" s="1"/>
      <c r="BU38" s="4"/>
      <c r="BV38" s="1">
        <v>43452</v>
      </c>
      <c r="BW38" s="4" t="s">
        <v>769</v>
      </c>
      <c r="BX38" s="4" t="s">
        <v>430</v>
      </c>
      <c r="BY38" s="1">
        <v>43647</v>
      </c>
      <c r="BZ38" s="33">
        <v>5.0999999999999996</v>
      </c>
      <c r="CA38" s="33">
        <v>4.2000000000000003E-2</v>
      </c>
      <c r="CB38" s="4" t="s">
        <v>328</v>
      </c>
      <c r="CC38" s="1">
        <v>42886</v>
      </c>
      <c r="CD38" s="4" t="s">
        <v>539</v>
      </c>
      <c r="CE38" s="4" t="s">
        <v>430</v>
      </c>
      <c r="CF38" s="4" t="s">
        <v>377</v>
      </c>
      <c r="CG38" s="4" t="s">
        <v>378</v>
      </c>
      <c r="CH38" s="4" t="s">
        <v>342</v>
      </c>
      <c r="CI38" s="6">
        <v>91.53</v>
      </c>
      <c r="CJ38" s="4" t="s">
        <v>330</v>
      </c>
      <c r="CK38" s="4">
        <v>5504037369</v>
      </c>
      <c r="CL38" s="4" t="s">
        <v>372</v>
      </c>
      <c r="CM38" s="4" t="s">
        <v>328</v>
      </c>
      <c r="CN38" s="1"/>
      <c r="CO38" s="4"/>
      <c r="CP38" s="1">
        <v>43453</v>
      </c>
      <c r="CQ38" s="4" t="s">
        <v>770</v>
      </c>
      <c r="CR38" s="4" t="s">
        <v>430</v>
      </c>
      <c r="CS38" s="1">
        <v>43282</v>
      </c>
      <c r="CT38" s="33">
        <v>6.94</v>
      </c>
      <c r="CU38" s="33">
        <v>0</v>
      </c>
      <c r="CV38" s="4" t="s">
        <v>328</v>
      </c>
      <c r="CW38" s="1">
        <v>42003</v>
      </c>
      <c r="CX38" s="4" t="s">
        <v>444</v>
      </c>
      <c r="CY38" s="4" t="s">
        <v>430</v>
      </c>
      <c r="CZ38" s="4" t="s">
        <v>377</v>
      </c>
      <c r="DA38" s="4" t="s">
        <v>378</v>
      </c>
      <c r="DB38" s="4" t="s">
        <v>342</v>
      </c>
      <c r="DC38" s="6">
        <v>19.940000000000001</v>
      </c>
      <c r="DD38" s="4" t="s">
        <v>330</v>
      </c>
      <c r="DE38" s="4">
        <v>5504097128</v>
      </c>
      <c r="DF38" s="4" t="s">
        <v>381</v>
      </c>
      <c r="DG38" s="4" t="s">
        <v>328</v>
      </c>
      <c r="DH38" s="1"/>
      <c r="DI38" s="4"/>
      <c r="DJ38" s="1">
        <v>43452</v>
      </c>
      <c r="DK38" s="4" t="s">
        <v>771</v>
      </c>
      <c r="DL38" s="4" t="s">
        <v>430</v>
      </c>
      <c r="DM38" s="1">
        <v>43282</v>
      </c>
      <c r="DN38" s="33">
        <v>8.5</v>
      </c>
      <c r="DO38" s="33">
        <v>0</v>
      </c>
      <c r="DP38" s="4" t="s">
        <v>328</v>
      </c>
      <c r="DQ38" s="1">
        <v>41893</v>
      </c>
      <c r="DR38" s="4" t="s">
        <v>441</v>
      </c>
      <c r="DS38" s="4" t="s">
        <v>430</v>
      </c>
      <c r="DT38" s="2">
        <f>IF(C38=[1]Лист1!$C36,1,0)</f>
        <v>1</v>
      </c>
    </row>
    <row r="39" spans="1:124" ht="15" customHeight="1" x14ac:dyDescent="0.25">
      <c r="A39" s="27">
        <v>36</v>
      </c>
      <c r="B39" s="28" t="s">
        <v>387</v>
      </c>
      <c r="C39" s="28" t="s">
        <v>508</v>
      </c>
      <c r="D39" s="4" t="s">
        <v>377</v>
      </c>
      <c r="E39" s="4" t="s">
        <v>378</v>
      </c>
      <c r="F39" s="4" t="s">
        <v>346</v>
      </c>
      <c r="G39" s="6">
        <v>4.0599999999999996</v>
      </c>
      <c r="H39" s="4" t="s">
        <v>330</v>
      </c>
      <c r="I39" s="4">
        <v>5503248039</v>
      </c>
      <c r="J39" s="4" t="s">
        <v>379</v>
      </c>
      <c r="K39" s="4" t="s">
        <v>328</v>
      </c>
      <c r="L39" s="1"/>
      <c r="M39" s="4"/>
      <c r="N39" s="46">
        <v>43453</v>
      </c>
      <c r="O39" s="47" t="s">
        <v>767</v>
      </c>
      <c r="P39" s="4" t="s">
        <v>430</v>
      </c>
      <c r="Q39" s="46">
        <v>43647</v>
      </c>
      <c r="R39" s="33">
        <v>0</v>
      </c>
      <c r="S39" s="33">
        <v>1.208</v>
      </c>
      <c r="T39" s="4" t="s">
        <v>328</v>
      </c>
      <c r="U39" s="1">
        <v>42886</v>
      </c>
      <c r="V39" s="4" t="s">
        <v>538</v>
      </c>
      <c r="W39" s="4" t="s">
        <v>430</v>
      </c>
      <c r="X39" s="4" t="s">
        <v>377</v>
      </c>
      <c r="Y39" s="4" t="s">
        <v>378</v>
      </c>
      <c r="Z39" s="4" t="s">
        <v>342</v>
      </c>
      <c r="AA39" s="6">
        <v>102.34</v>
      </c>
      <c r="AB39" s="4" t="s">
        <v>330</v>
      </c>
      <c r="AC39" s="4">
        <v>5503249258</v>
      </c>
      <c r="AD39" s="4" t="s">
        <v>380</v>
      </c>
      <c r="AE39" s="4" t="s">
        <v>328</v>
      </c>
      <c r="AF39" s="1"/>
      <c r="AG39" s="4"/>
      <c r="AH39" s="1">
        <v>43454</v>
      </c>
      <c r="AI39" s="4" t="s">
        <v>570</v>
      </c>
      <c r="AJ39" s="4" t="s">
        <v>430</v>
      </c>
      <c r="AK39" s="1">
        <v>43647</v>
      </c>
      <c r="AL39" s="33">
        <v>3.4</v>
      </c>
      <c r="AM39" s="33">
        <v>4.2000000000000003E-2</v>
      </c>
      <c r="AN39" s="4" t="s">
        <v>328</v>
      </c>
      <c r="AO39" s="1">
        <v>42886</v>
      </c>
      <c r="AP39" s="4" t="s">
        <v>539</v>
      </c>
      <c r="AQ39" s="4" t="s">
        <v>430</v>
      </c>
      <c r="AR39" s="4" t="s">
        <v>377</v>
      </c>
      <c r="AS39" s="4" t="s">
        <v>378</v>
      </c>
      <c r="AT39" s="4" t="s">
        <v>343</v>
      </c>
      <c r="AU39" s="6">
        <v>1561.45</v>
      </c>
      <c r="AV39" s="4" t="s">
        <v>330</v>
      </c>
      <c r="AW39" s="4">
        <v>5503249258</v>
      </c>
      <c r="AX39" s="4" t="s">
        <v>380</v>
      </c>
      <c r="AY39" s="4" t="s">
        <v>328</v>
      </c>
      <c r="AZ39" s="1"/>
      <c r="BA39" s="4"/>
      <c r="BB39" s="1">
        <v>43454</v>
      </c>
      <c r="BC39" s="4" t="s">
        <v>768</v>
      </c>
      <c r="BD39" s="4" t="s">
        <v>430</v>
      </c>
      <c r="BE39" s="1">
        <v>43647</v>
      </c>
      <c r="BF39" s="33">
        <v>0</v>
      </c>
      <c r="BG39" s="33">
        <v>0</v>
      </c>
      <c r="BH39" s="4" t="s">
        <v>328</v>
      </c>
      <c r="BI39" s="1"/>
      <c r="BJ39" s="4"/>
      <c r="BK39" s="4" t="s">
        <v>430</v>
      </c>
      <c r="BL39" s="4" t="s">
        <v>377</v>
      </c>
      <c r="BM39" s="4" t="s">
        <v>378</v>
      </c>
      <c r="BN39" s="4" t="s">
        <v>342</v>
      </c>
      <c r="BO39" s="6">
        <v>17.079999999999998</v>
      </c>
      <c r="BP39" s="4" t="s">
        <v>330</v>
      </c>
      <c r="BQ39" s="4">
        <v>5504097128</v>
      </c>
      <c r="BR39" s="4" t="s">
        <v>381</v>
      </c>
      <c r="BS39" s="4" t="s">
        <v>328</v>
      </c>
      <c r="BT39" s="1"/>
      <c r="BU39" s="4"/>
      <c r="BV39" s="1">
        <v>43452</v>
      </c>
      <c r="BW39" s="4" t="s">
        <v>769</v>
      </c>
      <c r="BX39" s="4" t="s">
        <v>430</v>
      </c>
      <c r="BY39" s="1">
        <v>43647</v>
      </c>
      <c r="BZ39" s="33">
        <v>5.0999999999999996</v>
      </c>
      <c r="CA39" s="33">
        <v>4.2000000000000003E-2</v>
      </c>
      <c r="CB39" s="4" t="s">
        <v>328</v>
      </c>
      <c r="CC39" s="1">
        <v>42886</v>
      </c>
      <c r="CD39" s="4" t="s">
        <v>539</v>
      </c>
      <c r="CE39" s="4" t="s">
        <v>430</v>
      </c>
      <c r="CF39" s="4" t="s">
        <v>377</v>
      </c>
      <c r="CG39" s="4" t="s">
        <v>378</v>
      </c>
      <c r="CH39" s="4" t="s">
        <v>342</v>
      </c>
      <c r="CI39" s="6">
        <v>91.53</v>
      </c>
      <c r="CJ39" s="4" t="s">
        <v>330</v>
      </c>
      <c r="CK39" s="4">
        <v>5504037369</v>
      </c>
      <c r="CL39" s="4" t="s">
        <v>372</v>
      </c>
      <c r="CM39" s="4" t="s">
        <v>328</v>
      </c>
      <c r="CN39" s="1"/>
      <c r="CO39" s="4"/>
      <c r="CP39" s="1">
        <v>43453</v>
      </c>
      <c r="CQ39" s="4" t="s">
        <v>770</v>
      </c>
      <c r="CR39" s="4" t="s">
        <v>430</v>
      </c>
      <c r="CS39" s="1">
        <v>43282</v>
      </c>
      <c r="CT39" s="33">
        <v>6.94</v>
      </c>
      <c r="CU39" s="33">
        <v>0</v>
      </c>
      <c r="CV39" s="4" t="s">
        <v>328</v>
      </c>
      <c r="CW39" s="1">
        <v>42003</v>
      </c>
      <c r="CX39" s="4" t="s">
        <v>444</v>
      </c>
      <c r="CY39" s="4" t="s">
        <v>430</v>
      </c>
      <c r="CZ39" s="4" t="s">
        <v>377</v>
      </c>
      <c r="DA39" s="4" t="s">
        <v>378</v>
      </c>
      <c r="DB39" s="4" t="s">
        <v>342</v>
      </c>
      <c r="DC39" s="6">
        <v>19.940000000000001</v>
      </c>
      <c r="DD39" s="4" t="s">
        <v>330</v>
      </c>
      <c r="DE39" s="4">
        <v>5504097128</v>
      </c>
      <c r="DF39" s="4" t="s">
        <v>381</v>
      </c>
      <c r="DG39" s="4" t="s">
        <v>328</v>
      </c>
      <c r="DH39" s="1"/>
      <c r="DI39" s="4"/>
      <c r="DJ39" s="1">
        <v>43452</v>
      </c>
      <c r="DK39" s="4" t="s">
        <v>771</v>
      </c>
      <c r="DL39" s="4" t="s">
        <v>430</v>
      </c>
      <c r="DM39" s="1">
        <v>43282</v>
      </c>
      <c r="DN39" s="33">
        <v>8.5</v>
      </c>
      <c r="DO39" s="33">
        <v>0</v>
      </c>
      <c r="DP39" s="4" t="s">
        <v>328</v>
      </c>
      <c r="DQ39" s="1">
        <v>41893</v>
      </c>
      <c r="DR39" s="4" t="s">
        <v>441</v>
      </c>
      <c r="DS39" s="4" t="s">
        <v>430</v>
      </c>
      <c r="DT39" s="2">
        <f>IF(C39=[1]Лист1!$C37,1,0)</f>
        <v>1</v>
      </c>
    </row>
    <row r="40" spans="1:124" ht="15" customHeight="1" x14ac:dyDescent="0.25">
      <c r="A40" s="27">
        <v>37</v>
      </c>
      <c r="B40" s="28" t="s">
        <v>388</v>
      </c>
      <c r="C40" s="28" t="s">
        <v>511</v>
      </c>
      <c r="D40" s="4" t="s">
        <v>377</v>
      </c>
      <c r="E40" s="4" t="s">
        <v>378</v>
      </c>
      <c r="F40" s="4" t="s">
        <v>346</v>
      </c>
      <c r="G40" s="6">
        <v>2.84</v>
      </c>
      <c r="H40" s="4" t="s">
        <v>330</v>
      </c>
      <c r="I40" s="4">
        <v>5503248039</v>
      </c>
      <c r="J40" s="4" t="s">
        <v>379</v>
      </c>
      <c r="K40" s="4" t="s">
        <v>328</v>
      </c>
      <c r="L40" s="1"/>
      <c r="M40" s="4"/>
      <c r="N40" s="46">
        <v>43453</v>
      </c>
      <c r="O40" s="47" t="s">
        <v>767</v>
      </c>
      <c r="P40" s="4" t="s">
        <v>430</v>
      </c>
      <c r="Q40" s="46">
        <v>43647</v>
      </c>
      <c r="R40" s="33">
        <v>0</v>
      </c>
      <c r="S40" s="33">
        <v>1.208</v>
      </c>
      <c r="T40" s="4" t="s">
        <v>328</v>
      </c>
      <c r="U40" s="1">
        <v>42886</v>
      </c>
      <c r="V40" s="4" t="s">
        <v>538</v>
      </c>
      <c r="W40" s="4" t="s">
        <v>430</v>
      </c>
      <c r="X40" s="4" t="s">
        <v>377</v>
      </c>
      <c r="Y40" s="4" t="s">
        <v>378</v>
      </c>
      <c r="Z40" s="4" t="s">
        <v>342</v>
      </c>
      <c r="AA40" s="6">
        <v>102.34</v>
      </c>
      <c r="AB40" s="4" t="s">
        <v>330</v>
      </c>
      <c r="AC40" s="4">
        <v>5503249258</v>
      </c>
      <c r="AD40" s="4" t="s">
        <v>380</v>
      </c>
      <c r="AE40" s="4" t="s">
        <v>328</v>
      </c>
      <c r="AF40" s="1"/>
      <c r="AG40" s="4"/>
      <c r="AH40" s="1">
        <v>43454</v>
      </c>
      <c r="AI40" s="4" t="s">
        <v>570</v>
      </c>
      <c r="AJ40" s="4" t="s">
        <v>430</v>
      </c>
      <c r="AK40" s="1">
        <v>43647</v>
      </c>
      <c r="AL40" s="33">
        <v>3.4</v>
      </c>
      <c r="AM40" s="33">
        <v>4.2000000000000003E-2</v>
      </c>
      <c r="AN40" s="4" t="s">
        <v>328</v>
      </c>
      <c r="AO40" s="1">
        <v>42886</v>
      </c>
      <c r="AP40" s="4" t="s">
        <v>539</v>
      </c>
      <c r="AQ40" s="4" t="s">
        <v>430</v>
      </c>
      <c r="AR40" s="4" t="s">
        <v>377</v>
      </c>
      <c r="AS40" s="4" t="s">
        <v>378</v>
      </c>
      <c r="AT40" s="4" t="s">
        <v>343</v>
      </c>
      <c r="AU40" s="6">
        <v>1561.45</v>
      </c>
      <c r="AV40" s="4" t="s">
        <v>330</v>
      </c>
      <c r="AW40" s="4">
        <v>5503249258</v>
      </c>
      <c r="AX40" s="4" t="s">
        <v>380</v>
      </c>
      <c r="AY40" s="4" t="s">
        <v>328</v>
      </c>
      <c r="AZ40" s="1"/>
      <c r="BA40" s="4"/>
      <c r="BB40" s="1">
        <v>43454</v>
      </c>
      <c r="BC40" s="4" t="s">
        <v>768</v>
      </c>
      <c r="BD40" s="4" t="s">
        <v>430</v>
      </c>
      <c r="BE40" s="1">
        <v>43647</v>
      </c>
      <c r="BF40" s="33">
        <v>0</v>
      </c>
      <c r="BG40" s="33">
        <v>0</v>
      </c>
      <c r="BH40" s="4" t="s">
        <v>328</v>
      </c>
      <c r="BI40" s="1"/>
      <c r="BJ40" s="4"/>
      <c r="BK40" s="4" t="s">
        <v>430</v>
      </c>
      <c r="BL40" s="4" t="s">
        <v>377</v>
      </c>
      <c r="BM40" s="4" t="s">
        <v>378</v>
      </c>
      <c r="BN40" s="4" t="s">
        <v>342</v>
      </c>
      <c r="BO40" s="6">
        <v>17.079999999999998</v>
      </c>
      <c r="BP40" s="4" t="s">
        <v>330</v>
      </c>
      <c r="BQ40" s="4">
        <v>5504097128</v>
      </c>
      <c r="BR40" s="4" t="s">
        <v>381</v>
      </c>
      <c r="BS40" s="4" t="s">
        <v>328</v>
      </c>
      <c r="BT40" s="1"/>
      <c r="BU40" s="4"/>
      <c r="BV40" s="1">
        <v>43452</v>
      </c>
      <c r="BW40" s="4" t="s">
        <v>769</v>
      </c>
      <c r="BX40" s="4" t="s">
        <v>430</v>
      </c>
      <c r="BY40" s="1">
        <v>43647</v>
      </c>
      <c r="BZ40" s="33">
        <v>5.0999999999999996</v>
      </c>
      <c r="CA40" s="33">
        <v>4.2000000000000003E-2</v>
      </c>
      <c r="CB40" s="4" t="s">
        <v>328</v>
      </c>
      <c r="CC40" s="1">
        <v>42886</v>
      </c>
      <c r="CD40" s="4" t="s">
        <v>539</v>
      </c>
      <c r="CE40" s="4" t="s">
        <v>430</v>
      </c>
      <c r="CF40" s="4" t="s">
        <v>382</v>
      </c>
      <c r="CG40" s="4"/>
      <c r="CH40" s="4"/>
      <c r="CI40" s="6"/>
      <c r="CJ40" s="4"/>
      <c r="CK40" s="4"/>
      <c r="CL40" s="4"/>
      <c r="CM40" s="4"/>
      <c r="CN40" s="1"/>
      <c r="CO40" s="4"/>
      <c r="CP40" s="1"/>
      <c r="CQ40" s="4"/>
      <c r="CR40" s="4"/>
      <c r="CS40" s="1"/>
      <c r="CT40" s="33"/>
      <c r="CU40" s="33"/>
      <c r="CV40" s="4"/>
      <c r="CW40" s="1"/>
      <c r="CX40" s="4"/>
      <c r="CY40" s="4"/>
      <c r="CZ40" s="4" t="s">
        <v>377</v>
      </c>
      <c r="DA40" s="4" t="s">
        <v>378</v>
      </c>
      <c r="DB40" s="4" t="s">
        <v>342</v>
      </c>
      <c r="DC40" s="6">
        <v>19.940000000000001</v>
      </c>
      <c r="DD40" s="4" t="s">
        <v>330</v>
      </c>
      <c r="DE40" s="4">
        <v>5504097128</v>
      </c>
      <c r="DF40" s="4" t="s">
        <v>381</v>
      </c>
      <c r="DG40" s="4" t="s">
        <v>328</v>
      </c>
      <c r="DH40" s="1"/>
      <c r="DI40" s="4"/>
      <c r="DJ40" s="1">
        <v>43452</v>
      </c>
      <c r="DK40" s="4" t="s">
        <v>771</v>
      </c>
      <c r="DL40" s="4" t="s">
        <v>430</v>
      </c>
      <c r="DM40" s="1">
        <v>43282</v>
      </c>
      <c r="DN40" s="33">
        <v>8.5</v>
      </c>
      <c r="DO40" s="33">
        <v>0</v>
      </c>
      <c r="DP40" s="4" t="s">
        <v>328</v>
      </c>
      <c r="DQ40" s="1">
        <v>41893</v>
      </c>
      <c r="DR40" s="4" t="s">
        <v>441</v>
      </c>
      <c r="DS40" s="4" t="s">
        <v>430</v>
      </c>
      <c r="DT40" s="2">
        <f>IF(C40=[1]Лист1!$C38,1,0)</f>
        <v>1</v>
      </c>
    </row>
    <row r="41" spans="1:124" ht="15" customHeight="1" x14ac:dyDescent="0.25">
      <c r="A41" s="27">
        <v>38</v>
      </c>
      <c r="B41" s="28" t="s">
        <v>460</v>
      </c>
      <c r="C41" s="28" t="s">
        <v>509</v>
      </c>
      <c r="D41" s="4" t="s">
        <v>377</v>
      </c>
      <c r="E41" s="4" t="s">
        <v>378</v>
      </c>
      <c r="F41" s="4" t="s">
        <v>346</v>
      </c>
      <c r="G41" s="6">
        <v>4.0599999999999996</v>
      </c>
      <c r="H41" s="4" t="s">
        <v>330</v>
      </c>
      <c r="I41" s="4">
        <v>5503248039</v>
      </c>
      <c r="J41" s="4" t="s">
        <v>379</v>
      </c>
      <c r="K41" s="4" t="s">
        <v>328</v>
      </c>
      <c r="L41" s="1"/>
      <c r="M41" s="4"/>
      <c r="N41" s="46">
        <v>43453</v>
      </c>
      <c r="O41" s="47" t="s">
        <v>767</v>
      </c>
      <c r="P41" s="4" t="s">
        <v>430</v>
      </c>
      <c r="Q41" s="46">
        <v>43647</v>
      </c>
      <c r="R41" s="33">
        <v>0</v>
      </c>
      <c r="S41" s="33">
        <v>1.0389999999999999</v>
      </c>
      <c r="T41" s="4" t="s">
        <v>328</v>
      </c>
      <c r="U41" s="1">
        <v>42886</v>
      </c>
      <c r="V41" s="4" t="s">
        <v>538</v>
      </c>
      <c r="W41" s="4" t="s">
        <v>430</v>
      </c>
      <c r="X41" s="4" t="s">
        <v>377</v>
      </c>
      <c r="Y41" s="4" t="s">
        <v>378</v>
      </c>
      <c r="Z41" s="4" t="s">
        <v>342</v>
      </c>
      <c r="AA41" s="6">
        <v>102.34</v>
      </c>
      <c r="AB41" s="4" t="s">
        <v>330</v>
      </c>
      <c r="AC41" s="4">
        <v>5503249258</v>
      </c>
      <c r="AD41" s="4" t="s">
        <v>380</v>
      </c>
      <c r="AE41" s="4" t="s">
        <v>328</v>
      </c>
      <c r="AF41" s="1"/>
      <c r="AG41" s="4"/>
      <c r="AH41" s="1">
        <v>43454</v>
      </c>
      <c r="AI41" s="4" t="s">
        <v>570</v>
      </c>
      <c r="AJ41" s="4" t="s">
        <v>430</v>
      </c>
      <c r="AK41" s="1">
        <v>43647</v>
      </c>
      <c r="AL41" s="33">
        <v>3.4</v>
      </c>
      <c r="AM41" s="33">
        <v>4.2000000000000003E-2</v>
      </c>
      <c r="AN41" s="4" t="s">
        <v>328</v>
      </c>
      <c r="AO41" s="1">
        <v>42886</v>
      </c>
      <c r="AP41" s="4" t="s">
        <v>539</v>
      </c>
      <c r="AQ41" s="4" t="s">
        <v>430</v>
      </c>
      <c r="AR41" s="4" t="s">
        <v>377</v>
      </c>
      <c r="AS41" s="4" t="s">
        <v>378</v>
      </c>
      <c r="AT41" s="4" t="s">
        <v>343</v>
      </c>
      <c r="AU41" s="6">
        <v>1561.45</v>
      </c>
      <c r="AV41" s="4" t="s">
        <v>330</v>
      </c>
      <c r="AW41" s="4">
        <v>5503249258</v>
      </c>
      <c r="AX41" s="4" t="s">
        <v>380</v>
      </c>
      <c r="AY41" s="4" t="s">
        <v>328</v>
      </c>
      <c r="AZ41" s="1"/>
      <c r="BA41" s="4"/>
      <c r="BB41" s="1">
        <v>43454</v>
      </c>
      <c r="BC41" s="4" t="s">
        <v>768</v>
      </c>
      <c r="BD41" s="4" t="s">
        <v>430</v>
      </c>
      <c r="BE41" s="1">
        <v>43647</v>
      </c>
      <c r="BF41" s="33">
        <v>0</v>
      </c>
      <c r="BG41" s="33">
        <v>0</v>
      </c>
      <c r="BH41" s="4" t="s">
        <v>328</v>
      </c>
      <c r="BI41" s="1"/>
      <c r="BJ41" s="4"/>
      <c r="BK41" s="4" t="s">
        <v>430</v>
      </c>
      <c r="BL41" s="4" t="s">
        <v>377</v>
      </c>
      <c r="BM41" s="4" t="s">
        <v>378</v>
      </c>
      <c r="BN41" s="4" t="s">
        <v>342</v>
      </c>
      <c r="BO41" s="6">
        <v>17.079999999999998</v>
      </c>
      <c r="BP41" s="4" t="s">
        <v>330</v>
      </c>
      <c r="BQ41" s="4">
        <v>5504097128</v>
      </c>
      <c r="BR41" s="4" t="s">
        <v>381</v>
      </c>
      <c r="BS41" s="4" t="s">
        <v>328</v>
      </c>
      <c r="BT41" s="1"/>
      <c r="BU41" s="4"/>
      <c r="BV41" s="1">
        <v>43452</v>
      </c>
      <c r="BW41" s="4" t="s">
        <v>769</v>
      </c>
      <c r="BX41" s="4" t="s">
        <v>430</v>
      </c>
      <c r="BY41" s="1">
        <v>43647</v>
      </c>
      <c r="BZ41" s="33">
        <v>5.0999999999999996</v>
      </c>
      <c r="CA41" s="33">
        <v>4.2000000000000003E-2</v>
      </c>
      <c r="CB41" s="4" t="s">
        <v>328</v>
      </c>
      <c r="CC41" s="1">
        <v>42886</v>
      </c>
      <c r="CD41" s="4" t="s">
        <v>539</v>
      </c>
      <c r="CE41" s="4" t="s">
        <v>430</v>
      </c>
      <c r="CF41" s="4" t="s">
        <v>377</v>
      </c>
      <c r="CG41" s="4" t="s">
        <v>378</v>
      </c>
      <c r="CH41" s="4" t="s">
        <v>342</v>
      </c>
      <c r="CI41" s="6">
        <v>91.53</v>
      </c>
      <c r="CJ41" s="4" t="s">
        <v>330</v>
      </c>
      <c r="CK41" s="4">
        <v>5504037369</v>
      </c>
      <c r="CL41" s="4" t="s">
        <v>372</v>
      </c>
      <c r="CM41" s="4" t="s">
        <v>328</v>
      </c>
      <c r="CN41" s="1"/>
      <c r="CO41" s="4"/>
      <c r="CP41" s="1">
        <v>43453</v>
      </c>
      <c r="CQ41" s="4" t="s">
        <v>770</v>
      </c>
      <c r="CR41" s="4" t="s">
        <v>430</v>
      </c>
      <c r="CS41" s="1">
        <v>43282</v>
      </c>
      <c r="CT41" s="33">
        <v>6.94</v>
      </c>
      <c r="CU41" s="33">
        <v>0</v>
      </c>
      <c r="CV41" s="4" t="s">
        <v>328</v>
      </c>
      <c r="CW41" s="1">
        <v>42003</v>
      </c>
      <c r="CX41" s="4" t="s">
        <v>444</v>
      </c>
      <c r="CY41" s="4" t="s">
        <v>430</v>
      </c>
      <c r="CZ41" s="4" t="s">
        <v>377</v>
      </c>
      <c r="DA41" s="4" t="s">
        <v>378</v>
      </c>
      <c r="DB41" s="4" t="s">
        <v>342</v>
      </c>
      <c r="DC41" s="6">
        <v>19.940000000000001</v>
      </c>
      <c r="DD41" s="4" t="s">
        <v>330</v>
      </c>
      <c r="DE41" s="4">
        <v>5504097128</v>
      </c>
      <c r="DF41" s="4" t="s">
        <v>381</v>
      </c>
      <c r="DG41" s="4" t="s">
        <v>328</v>
      </c>
      <c r="DH41" s="1"/>
      <c r="DI41" s="4"/>
      <c r="DJ41" s="1">
        <v>43452</v>
      </c>
      <c r="DK41" s="4" t="s">
        <v>771</v>
      </c>
      <c r="DL41" s="4" t="s">
        <v>430</v>
      </c>
      <c r="DM41" s="1">
        <v>43282</v>
      </c>
      <c r="DN41" s="33">
        <v>8.5</v>
      </c>
      <c r="DO41" s="33">
        <v>0</v>
      </c>
      <c r="DP41" s="4" t="s">
        <v>328</v>
      </c>
      <c r="DQ41" s="1">
        <v>41893</v>
      </c>
      <c r="DR41" s="4" t="s">
        <v>441</v>
      </c>
      <c r="DS41" s="4" t="s">
        <v>430</v>
      </c>
      <c r="DT41" s="2">
        <f>IF(C41=[1]Лист1!$C39,1,0)</f>
        <v>1</v>
      </c>
    </row>
    <row r="42" spans="1:124" ht="15" customHeight="1" x14ac:dyDescent="0.25">
      <c r="A42" s="27">
        <v>39</v>
      </c>
      <c r="B42" s="28" t="s">
        <v>462</v>
      </c>
      <c r="C42" s="28" t="s">
        <v>510</v>
      </c>
      <c r="D42" s="4" t="s">
        <v>377</v>
      </c>
      <c r="E42" s="4" t="s">
        <v>378</v>
      </c>
      <c r="F42" s="4" t="s">
        <v>346</v>
      </c>
      <c r="G42" s="6">
        <v>4.0599999999999996</v>
      </c>
      <c r="H42" s="4" t="s">
        <v>330</v>
      </c>
      <c r="I42" s="4">
        <v>5503248039</v>
      </c>
      <c r="J42" s="4" t="s">
        <v>379</v>
      </c>
      <c r="K42" s="4" t="s">
        <v>328</v>
      </c>
      <c r="L42" s="1"/>
      <c r="M42" s="4"/>
      <c r="N42" s="46">
        <v>43453</v>
      </c>
      <c r="O42" s="47" t="s">
        <v>767</v>
      </c>
      <c r="P42" s="4" t="s">
        <v>430</v>
      </c>
      <c r="Q42" s="46">
        <v>43647</v>
      </c>
      <c r="R42" s="33">
        <v>0</v>
      </c>
      <c r="S42" s="33">
        <v>1.0389999999999999</v>
      </c>
      <c r="T42" s="4" t="s">
        <v>328</v>
      </c>
      <c r="U42" s="1">
        <v>42886</v>
      </c>
      <c r="V42" s="4" t="s">
        <v>538</v>
      </c>
      <c r="W42" s="4" t="s">
        <v>430</v>
      </c>
      <c r="X42" s="4" t="s">
        <v>377</v>
      </c>
      <c r="Y42" s="4" t="s">
        <v>378</v>
      </c>
      <c r="Z42" s="4" t="s">
        <v>342</v>
      </c>
      <c r="AA42" s="6">
        <v>102.34</v>
      </c>
      <c r="AB42" s="4" t="s">
        <v>330</v>
      </c>
      <c r="AC42" s="4">
        <v>5503249258</v>
      </c>
      <c r="AD42" s="4" t="s">
        <v>380</v>
      </c>
      <c r="AE42" s="4" t="s">
        <v>328</v>
      </c>
      <c r="AF42" s="1"/>
      <c r="AG42" s="4"/>
      <c r="AH42" s="1">
        <v>43454</v>
      </c>
      <c r="AI42" s="4" t="s">
        <v>570</v>
      </c>
      <c r="AJ42" s="4" t="s">
        <v>430</v>
      </c>
      <c r="AK42" s="1">
        <v>43647</v>
      </c>
      <c r="AL42" s="33">
        <v>3.4</v>
      </c>
      <c r="AM42" s="33">
        <v>4.2000000000000003E-2</v>
      </c>
      <c r="AN42" s="4" t="s">
        <v>328</v>
      </c>
      <c r="AO42" s="1">
        <v>42886</v>
      </c>
      <c r="AP42" s="4" t="s">
        <v>539</v>
      </c>
      <c r="AQ42" s="4" t="s">
        <v>430</v>
      </c>
      <c r="AR42" s="4" t="s">
        <v>377</v>
      </c>
      <c r="AS42" s="4" t="s">
        <v>378</v>
      </c>
      <c r="AT42" s="4" t="s">
        <v>343</v>
      </c>
      <c r="AU42" s="6">
        <v>1561.45</v>
      </c>
      <c r="AV42" s="4" t="s">
        <v>330</v>
      </c>
      <c r="AW42" s="4">
        <v>5503249258</v>
      </c>
      <c r="AX42" s="4" t="s">
        <v>380</v>
      </c>
      <c r="AY42" s="4" t="s">
        <v>328</v>
      </c>
      <c r="AZ42" s="1"/>
      <c r="BA42" s="4"/>
      <c r="BB42" s="1">
        <v>43454</v>
      </c>
      <c r="BC42" s="4" t="s">
        <v>768</v>
      </c>
      <c r="BD42" s="4" t="s">
        <v>430</v>
      </c>
      <c r="BE42" s="1">
        <v>43647</v>
      </c>
      <c r="BF42" s="33">
        <v>0</v>
      </c>
      <c r="BG42" s="33">
        <v>0</v>
      </c>
      <c r="BH42" s="4" t="s">
        <v>328</v>
      </c>
      <c r="BI42" s="1"/>
      <c r="BJ42" s="4"/>
      <c r="BK42" s="4" t="s">
        <v>430</v>
      </c>
      <c r="BL42" s="4" t="s">
        <v>377</v>
      </c>
      <c r="BM42" s="4" t="s">
        <v>378</v>
      </c>
      <c r="BN42" s="4" t="s">
        <v>342</v>
      </c>
      <c r="BO42" s="6">
        <v>17.079999999999998</v>
      </c>
      <c r="BP42" s="4" t="s">
        <v>330</v>
      </c>
      <c r="BQ42" s="4">
        <v>5504097128</v>
      </c>
      <c r="BR42" s="4" t="s">
        <v>381</v>
      </c>
      <c r="BS42" s="4" t="s">
        <v>328</v>
      </c>
      <c r="BT42" s="1"/>
      <c r="BU42" s="4"/>
      <c r="BV42" s="1">
        <v>43452</v>
      </c>
      <c r="BW42" s="4" t="s">
        <v>769</v>
      </c>
      <c r="BX42" s="4" t="s">
        <v>430</v>
      </c>
      <c r="BY42" s="1">
        <v>43647</v>
      </c>
      <c r="BZ42" s="33">
        <v>5.0999999999999996</v>
      </c>
      <c r="CA42" s="33">
        <v>4.2000000000000003E-2</v>
      </c>
      <c r="CB42" s="4" t="s">
        <v>328</v>
      </c>
      <c r="CC42" s="1">
        <v>42886</v>
      </c>
      <c r="CD42" s="4" t="s">
        <v>539</v>
      </c>
      <c r="CE42" s="4" t="s">
        <v>430</v>
      </c>
      <c r="CF42" s="4" t="s">
        <v>377</v>
      </c>
      <c r="CG42" s="4" t="s">
        <v>378</v>
      </c>
      <c r="CH42" s="4" t="s">
        <v>342</v>
      </c>
      <c r="CI42" s="6">
        <v>91.53</v>
      </c>
      <c r="CJ42" s="4" t="s">
        <v>330</v>
      </c>
      <c r="CK42" s="4">
        <v>5504037369</v>
      </c>
      <c r="CL42" s="4" t="s">
        <v>372</v>
      </c>
      <c r="CM42" s="4" t="s">
        <v>328</v>
      </c>
      <c r="CN42" s="1"/>
      <c r="CO42" s="4"/>
      <c r="CP42" s="1">
        <v>43453</v>
      </c>
      <c r="CQ42" s="4" t="s">
        <v>770</v>
      </c>
      <c r="CR42" s="4" t="s">
        <v>430</v>
      </c>
      <c r="CS42" s="1">
        <v>43282</v>
      </c>
      <c r="CT42" s="33">
        <v>6.94</v>
      </c>
      <c r="CU42" s="33">
        <v>0</v>
      </c>
      <c r="CV42" s="4" t="s">
        <v>328</v>
      </c>
      <c r="CW42" s="1">
        <v>42003</v>
      </c>
      <c r="CX42" s="4" t="s">
        <v>444</v>
      </c>
      <c r="CY42" s="4" t="s">
        <v>430</v>
      </c>
      <c r="CZ42" s="4" t="s">
        <v>377</v>
      </c>
      <c r="DA42" s="4" t="s">
        <v>378</v>
      </c>
      <c r="DB42" s="4" t="s">
        <v>342</v>
      </c>
      <c r="DC42" s="6">
        <v>19.940000000000001</v>
      </c>
      <c r="DD42" s="4" t="s">
        <v>330</v>
      </c>
      <c r="DE42" s="4">
        <v>5504097128</v>
      </c>
      <c r="DF42" s="4" t="s">
        <v>381</v>
      </c>
      <c r="DG42" s="4" t="s">
        <v>328</v>
      </c>
      <c r="DH42" s="1"/>
      <c r="DI42" s="4"/>
      <c r="DJ42" s="1">
        <v>43452</v>
      </c>
      <c r="DK42" s="4" t="s">
        <v>771</v>
      </c>
      <c r="DL42" s="4" t="s">
        <v>430</v>
      </c>
      <c r="DM42" s="1">
        <v>43282</v>
      </c>
      <c r="DN42" s="33">
        <v>8.5</v>
      </c>
      <c r="DO42" s="33">
        <v>0</v>
      </c>
      <c r="DP42" s="4" t="s">
        <v>328</v>
      </c>
      <c r="DQ42" s="1">
        <v>41893</v>
      </c>
      <c r="DR42" s="4" t="s">
        <v>441</v>
      </c>
      <c r="DS42" s="4" t="s">
        <v>430</v>
      </c>
      <c r="DT42" s="2">
        <f>IF(C42=[1]Лист1!$C40,1,0)</f>
        <v>1</v>
      </c>
    </row>
    <row r="43" spans="1:124" ht="15" customHeight="1" x14ac:dyDescent="0.25">
      <c r="A43" s="27">
        <v>40</v>
      </c>
      <c r="B43" s="28" t="s">
        <v>464</v>
      </c>
      <c r="C43" s="28" t="s">
        <v>512</v>
      </c>
      <c r="D43" s="4" t="s">
        <v>377</v>
      </c>
      <c r="E43" s="4" t="s">
        <v>378</v>
      </c>
      <c r="F43" s="4" t="s">
        <v>346</v>
      </c>
      <c r="G43" s="6">
        <v>2.84</v>
      </c>
      <c r="H43" s="4" t="s">
        <v>330</v>
      </c>
      <c r="I43" s="4">
        <v>5503248039</v>
      </c>
      <c r="J43" s="4" t="s">
        <v>379</v>
      </c>
      <c r="K43" s="4" t="s">
        <v>328</v>
      </c>
      <c r="L43" s="1"/>
      <c r="M43" s="4"/>
      <c r="N43" s="46">
        <v>43453</v>
      </c>
      <c r="O43" s="47" t="s">
        <v>767</v>
      </c>
      <c r="P43" s="4" t="s">
        <v>430</v>
      </c>
      <c r="Q43" s="46">
        <v>43647</v>
      </c>
      <c r="R43" s="33">
        <v>0</v>
      </c>
      <c r="S43" s="33">
        <v>2.3460000000000001</v>
      </c>
      <c r="T43" s="4" t="s">
        <v>328</v>
      </c>
      <c r="U43" s="1">
        <v>42886</v>
      </c>
      <c r="V43" s="4" t="s">
        <v>538</v>
      </c>
      <c r="W43" s="4" t="s">
        <v>430</v>
      </c>
      <c r="X43" s="4" t="s">
        <v>377</v>
      </c>
      <c r="Y43" s="4" t="s">
        <v>378</v>
      </c>
      <c r="Z43" s="4" t="s">
        <v>342</v>
      </c>
      <c r="AA43" s="6">
        <v>102.34</v>
      </c>
      <c r="AB43" s="4" t="s">
        <v>330</v>
      </c>
      <c r="AC43" s="4">
        <v>5503249258</v>
      </c>
      <c r="AD43" s="4" t="s">
        <v>380</v>
      </c>
      <c r="AE43" s="4" t="s">
        <v>328</v>
      </c>
      <c r="AF43" s="1"/>
      <c r="AG43" s="4"/>
      <c r="AH43" s="1">
        <v>43454</v>
      </c>
      <c r="AI43" s="4" t="s">
        <v>570</v>
      </c>
      <c r="AJ43" s="4" t="s">
        <v>430</v>
      </c>
      <c r="AK43" s="1">
        <v>43647</v>
      </c>
      <c r="AL43" s="33">
        <v>2.8</v>
      </c>
      <c r="AM43" s="33">
        <v>0.01</v>
      </c>
      <c r="AN43" s="4" t="s">
        <v>328</v>
      </c>
      <c r="AO43" s="1">
        <v>42886</v>
      </c>
      <c r="AP43" s="4" t="s">
        <v>539</v>
      </c>
      <c r="AQ43" s="4" t="s">
        <v>430</v>
      </c>
      <c r="AR43" s="4" t="s">
        <v>377</v>
      </c>
      <c r="AS43" s="4" t="s">
        <v>378</v>
      </c>
      <c r="AT43" s="4" t="s">
        <v>343</v>
      </c>
      <c r="AU43" s="6">
        <v>1801.54</v>
      </c>
      <c r="AV43" s="4" t="s">
        <v>330</v>
      </c>
      <c r="AW43" s="4">
        <v>5506066492</v>
      </c>
      <c r="AX43" s="4" t="s">
        <v>383</v>
      </c>
      <c r="AY43" s="4" t="s">
        <v>328</v>
      </c>
      <c r="AZ43" s="1"/>
      <c r="BA43" s="4"/>
      <c r="BB43" s="1">
        <v>43454</v>
      </c>
      <c r="BC43" s="4" t="s">
        <v>768</v>
      </c>
      <c r="BD43" s="4" t="s">
        <v>430</v>
      </c>
      <c r="BE43" s="1">
        <v>43647</v>
      </c>
      <c r="BF43" s="33">
        <v>0</v>
      </c>
      <c r="BG43" s="33">
        <v>0</v>
      </c>
      <c r="BH43" s="4" t="s">
        <v>328</v>
      </c>
      <c r="BI43" s="1"/>
      <c r="BJ43" s="4"/>
      <c r="BK43" s="4" t="s">
        <v>430</v>
      </c>
      <c r="BL43" s="4" t="s">
        <v>377</v>
      </c>
      <c r="BM43" s="4" t="s">
        <v>378</v>
      </c>
      <c r="BN43" s="4" t="s">
        <v>342</v>
      </c>
      <c r="BO43" s="6">
        <v>17.079999999999998</v>
      </c>
      <c r="BP43" s="4" t="s">
        <v>330</v>
      </c>
      <c r="BQ43" s="4">
        <v>5504097128</v>
      </c>
      <c r="BR43" s="4" t="s">
        <v>381</v>
      </c>
      <c r="BS43" s="4" t="s">
        <v>328</v>
      </c>
      <c r="BT43" s="1"/>
      <c r="BU43" s="4"/>
      <c r="BV43" s="1">
        <v>43452</v>
      </c>
      <c r="BW43" s="4" t="s">
        <v>769</v>
      </c>
      <c r="BX43" s="4" t="s">
        <v>430</v>
      </c>
      <c r="BY43" s="1">
        <v>43647</v>
      </c>
      <c r="BZ43" s="33">
        <v>3.9</v>
      </c>
      <c r="CA43" s="33">
        <v>0.01</v>
      </c>
      <c r="CB43" s="4" t="s">
        <v>328</v>
      </c>
      <c r="CC43" s="1">
        <v>42886</v>
      </c>
      <c r="CD43" s="4" t="s">
        <v>539</v>
      </c>
      <c r="CE43" s="4" t="s">
        <v>430</v>
      </c>
      <c r="CF43" s="4" t="s">
        <v>382</v>
      </c>
      <c r="CG43" s="4"/>
      <c r="CH43" s="4"/>
      <c r="CI43" s="6"/>
      <c r="CJ43" s="4"/>
      <c r="CK43" s="4"/>
      <c r="CL43" s="4"/>
      <c r="CM43" s="4"/>
      <c r="CN43" s="1"/>
      <c r="CO43" s="4"/>
      <c r="CP43" s="1"/>
      <c r="CQ43" s="4"/>
      <c r="CR43" s="4"/>
      <c r="CS43" s="1"/>
      <c r="CT43" s="33"/>
      <c r="CU43" s="33"/>
      <c r="CV43" s="4"/>
      <c r="CW43" s="1"/>
      <c r="CX43" s="4"/>
      <c r="CY43" s="4"/>
      <c r="CZ43" s="4" t="s">
        <v>377</v>
      </c>
      <c r="DA43" s="4" t="s">
        <v>378</v>
      </c>
      <c r="DB43" s="4" t="s">
        <v>342</v>
      </c>
      <c r="DC43" s="6">
        <v>19.940000000000001</v>
      </c>
      <c r="DD43" s="4" t="s">
        <v>330</v>
      </c>
      <c r="DE43" s="4">
        <v>5504097128</v>
      </c>
      <c r="DF43" s="4" t="s">
        <v>381</v>
      </c>
      <c r="DG43" s="4" t="s">
        <v>328</v>
      </c>
      <c r="DH43" s="1"/>
      <c r="DI43" s="4"/>
      <c r="DJ43" s="1">
        <v>43452</v>
      </c>
      <c r="DK43" s="4" t="s">
        <v>771</v>
      </c>
      <c r="DL43" s="4" t="s">
        <v>430</v>
      </c>
      <c r="DM43" s="1">
        <v>43282</v>
      </c>
      <c r="DN43" s="33">
        <v>6.6999999999999993</v>
      </c>
      <c r="DO43" s="33">
        <v>0</v>
      </c>
      <c r="DP43" s="4" t="s">
        <v>328</v>
      </c>
      <c r="DQ43" s="1">
        <v>41893</v>
      </c>
      <c r="DR43" s="4" t="s">
        <v>441</v>
      </c>
      <c r="DS43" s="4" t="s">
        <v>430</v>
      </c>
      <c r="DT43" s="2">
        <f>IF(C43=[1]Лист1!$C41,1,0)</f>
        <v>1</v>
      </c>
    </row>
    <row r="44" spans="1:124" ht="15" customHeight="1" x14ac:dyDescent="0.25">
      <c r="A44" s="27">
        <v>41</v>
      </c>
      <c r="B44" s="28" t="s">
        <v>707</v>
      </c>
      <c r="C44" s="28" t="s">
        <v>708</v>
      </c>
      <c r="D44" s="4" t="s">
        <v>377</v>
      </c>
      <c r="E44" s="4" t="s">
        <v>378</v>
      </c>
      <c r="F44" s="4" t="s">
        <v>346</v>
      </c>
      <c r="G44" s="6">
        <v>4.0599999999999996</v>
      </c>
      <c r="H44" s="4" t="s">
        <v>330</v>
      </c>
      <c r="I44" s="4">
        <v>5503248039</v>
      </c>
      <c r="J44" s="4" t="s">
        <v>379</v>
      </c>
      <c r="K44" s="4" t="s">
        <v>328</v>
      </c>
      <c r="L44" s="1"/>
      <c r="M44" s="4"/>
      <c r="N44" s="46">
        <v>43453</v>
      </c>
      <c r="O44" s="47" t="s">
        <v>767</v>
      </c>
      <c r="P44" s="4" t="s">
        <v>430</v>
      </c>
      <c r="Q44" s="46">
        <v>43647</v>
      </c>
      <c r="R44" s="33">
        <v>0</v>
      </c>
      <c r="S44" s="33">
        <v>1.0389999999999999</v>
      </c>
      <c r="T44" s="4" t="s">
        <v>328</v>
      </c>
      <c r="U44" s="1">
        <v>42886</v>
      </c>
      <c r="V44" s="4" t="s">
        <v>538</v>
      </c>
      <c r="W44" s="4" t="s">
        <v>430</v>
      </c>
      <c r="X44" s="4" t="s">
        <v>377</v>
      </c>
      <c r="Y44" s="4" t="s">
        <v>378</v>
      </c>
      <c r="Z44" s="4" t="s">
        <v>342</v>
      </c>
      <c r="AA44" s="6">
        <v>104.16</v>
      </c>
      <c r="AB44" s="4" t="s">
        <v>330</v>
      </c>
      <c r="AC44" s="4">
        <v>5503249258</v>
      </c>
      <c r="AD44" s="4" t="s">
        <v>383</v>
      </c>
      <c r="AE44" s="4" t="s">
        <v>328</v>
      </c>
      <c r="AF44" s="1"/>
      <c r="AG44" s="4"/>
      <c r="AH44" s="1">
        <v>43454</v>
      </c>
      <c r="AI44" s="4" t="s">
        <v>570</v>
      </c>
      <c r="AJ44" s="4" t="s">
        <v>430</v>
      </c>
      <c r="AK44" s="1">
        <v>43647</v>
      </c>
      <c r="AL44" s="33">
        <v>3.4</v>
      </c>
      <c r="AM44" s="33">
        <v>4.2000000000000003E-2</v>
      </c>
      <c r="AN44" s="4" t="s">
        <v>328</v>
      </c>
      <c r="AO44" s="1">
        <v>42886</v>
      </c>
      <c r="AP44" s="4" t="s">
        <v>539</v>
      </c>
      <c r="AQ44" s="4" t="s">
        <v>430</v>
      </c>
      <c r="AR44" s="4" t="s">
        <v>377</v>
      </c>
      <c r="AS44" s="4" t="s">
        <v>378</v>
      </c>
      <c r="AT44" s="4" t="s">
        <v>343</v>
      </c>
      <c r="AU44" s="6">
        <v>1801.54</v>
      </c>
      <c r="AV44" s="4" t="s">
        <v>330</v>
      </c>
      <c r="AW44" s="4">
        <v>5506066492</v>
      </c>
      <c r="AX44" s="4" t="s">
        <v>383</v>
      </c>
      <c r="AY44" s="4" t="s">
        <v>328</v>
      </c>
      <c r="AZ44" s="1"/>
      <c r="BA44" s="4"/>
      <c r="BB44" s="1">
        <v>43454</v>
      </c>
      <c r="BC44" s="4" t="s">
        <v>768</v>
      </c>
      <c r="BD44" s="4" t="s">
        <v>430</v>
      </c>
      <c r="BE44" s="1">
        <v>43647</v>
      </c>
      <c r="BF44" s="33">
        <v>0</v>
      </c>
      <c r="BG44" s="33">
        <v>0</v>
      </c>
      <c r="BH44" s="4" t="s">
        <v>328</v>
      </c>
      <c r="BI44" s="4"/>
      <c r="BJ44" s="4"/>
      <c r="BK44" s="4" t="s">
        <v>430</v>
      </c>
      <c r="BL44" s="4" t="s">
        <v>377</v>
      </c>
      <c r="BM44" s="4" t="s">
        <v>378</v>
      </c>
      <c r="BN44" s="4" t="s">
        <v>342</v>
      </c>
      <c r="BO44" s="6">
        <v>17.079999999999998</v>
      </c>
      <c r="BP44" s="4" t="s">
        <v>330</v>
      </c>
      <c r="BQ44" s="4">
        <v>5504097128</v>
      </c>
      <c r="BR44" s="4" t="s">
        <v>381</v>
      </c>
      <c r="BS44" s="4" t="s">
        <v>328</v>
      </c>
      <c r="BT44" s="1"/>
      <c r="BU44" s="4"/>
      <c r="BV44" s="1">
        <v>43452</v>
      </c>
      <c r="BW44" s="4" t="s">
        <v>769</v>
      </c>
      <c r="BX44" s="4" t="s">
        <v>430</v>
      </c>
      <c r="BY44" s="1">
        <v>43647</v>
      </c>
      <c r="BZ44" s="33">
        <v>5.0999999999999996</v>
      </c>
      <c r="CA44" s="33">
        <v>4.2000000000000003E-2</v>
      </c>
      <c r="CB44" s="4" t="s">
        <v>328</v>
      </c>
      <c r="CC44" s="1">
        <v>42886</v>
      </c>
      <c r="CD44" s="4" t="s">
        <v>539</v>
      </c>
      <c r="CE44" s="4" t="s">
        <v>430</v>
      </c>
      <c r="CF44" s="4" t="s">
        <v>377</v>
      </c>
      <c r="CG44" s="4" t="s">
        <v>378</v>
      </c>
      <c r="CH44" s="4" t="s">
        <v>342</v>
      </c>
      <c r="CI44" s="6">
        <v>91.53</v>
      </c>
      <c r="CJ44" s="4" t="s">
        <v>330</v>
      </c>
      <c r="CK44" s="4">
        <v>5504037369</v>
      </c>
      <c r="CL44" s="4" t="s">
        <v>372</v>
      </c>
      <c r="CM44" s="4" t="s">
        <v>328</v>
      </c>
      <c r="CN44" s="1"/>
      <c r="CO44" s="4"/>
      <c r="CP44" s="1">
        <v>43453</v>
      </c>
      <c r="CQ44" s="4" t="s">
        <v>770</v>
      </c>
      <c r="CR44" s="4" t="s">
        <v>430</v>
      </c>
      <c r="CS44" s="1">
        <v>43101</v>
      </c>
      <c r="CT44" s="33">
        <v>6.94</v>
      </c>
      <c r="CU44" s="33">
        <v>0</v>
      </c>
      <c r="CV44" s="4" t="s">
        <v>328</v>
      </c>
      <c r="CW44" s="1">
        <v>42003</v>
      </c>
      <c r="CX44" s="4" t="s">
        <v>444</v>
      </c>
      <c r="CY44" s="4" t="s">
        <v>430</v>
      </c>
      <c r="CZ44" s="4" t="s">
        <v>377</v>
      </c>
      <c r="DA44" s="4" t="s">
        <v>378</v>
      </c>
      <c r="DB44" s="4" t="s">
        <v>342</v>
      </c>
      <c r="DC44" s="6">
        <v>19.940000000000001</v>
      </c>
      <c r="DD44" s="4" t="s">
        <v>330</v>
      </c>
      <c r="DE44" s="4">
        <v>5504097128</v>
      </c>
      <c r="DF44" s="4" t="s">
        <v>381</v>
      </c>
      <c r="DG44" s="4" t="s">
        <v>328</v>
      </c>
      <c r="DH44" s="1"/>
      <c r="DI44" s="4"/>
      <c r="DJ44" s="1">
        <v>43452</v>
      </c>
      <c r="DK44" s="4" t="s">
        <v>771</v>
      </c>
      <c r="DL44" s="4" t="s">
        <v>430</v>
      </c>
      <c r="DM44" s="1">
        <v>42917</v>
      </c>
      <c r="DN44" s="33">
        <v>8.5</v>
      </c>
      <c r="DO44" s="33">
        <v>0</v>
      </c>
      <c r="DP44" s="4" t="s">
        <v>328</v>
      </c>
      <c r="DQ44" s="1">
        <v>41893</v>
      </c>
      <c r="DR44" s="4" t="s">
        <v>441</v>
      </c>
      <c r="DS44" s="4" t="s">
        <v>430</v>
      </c>
      <c r="DT44" s="2">
        <f>IF(C44=[1]Лист1!$C42,1,0)</f>
        <v>1</v>
      </c>
    </row>
    <row r="45" spans="1:124" ht="15" customHeight="1" x14ac:dyDescent="0.25">
      <c r="A45" s="27">
        <v>42</v>
      </c>
      <c r="B45" s="28" t="s">
        <v>466</v>
      </c>
      <c r="C45" s="28" t="s">
        <v>513</v>
      </c>
      <c r="D45" s="4" t="s">
        <v>377</v>
      </c>
      <c r="E45" s="4" t="s">
        <v>378</v>
      </c>
      <c r="F45" s="4" t="s">
        <v>346</v>
      </c>
      <c r="G45" s="6">
        <v>4.0599999999999996</v>
      </c>
      <c r="H45" s="4" t="s">
        <v>330</v>
      </c>
      <c r="I45" s="4">
        <v>5503248039</v>
      </c>
      <c r="J45" s="4" t="s">
        <v>379</v>
      </c>
      <c r="K45" s="4" t="s">
        <v>328</v>
      </c>
      <c r="L45" s="1"/>
      <c r="M45" s="4"/>
      <c r="N45" s="46">
        <v>43453</v>
      </c>
      <c r="O45" s="47" t="s">
        <v>767</v>
      </c>
      <c r="P45" s="4" t="s">
        <v>430</v>
      </c>
      <c r="Q45" s="46">
        <v>43647</v>
      </c>
      <c r="R45" s="33">
        <v>0</v>
      </c>
      <c r="S45" s="33">
        <v>1.9430000000000001</v>
      </c>
      <c r="T45" s="4" t="s">
        <v>328</v>
      </c>
      <c r="U45" s="1">
        <v>42886</v>
      </c>
      <c r="V45" s="4" t="s">
        <v>538</v>
      </c>
      <c r="W45" s="4" t="s">
        <v>430</v>
      </c>
      <c r="X45" s="4" t="s">
        <v>377</v>
      </c>
      <c r="Y45" s="4" t="s">
        <v>378</v>
      </c>
      <c r="Z45" s="4" t="s">
        <v>342</v>
      </c>
      <c r="AA45" s="6">
        <v>102.34</v>
      </c>
      <c r="AB45" s="4" t="s">
        <v>330</v>
      </c>
      <c r="AC45" s="4">
        <v>5503249258</v>
      </c>
      <c r="AD45" s="4" t="s">
        <v>380</v>
      </c>
      <c r="AE45" s="4" t="s">
        <v>328</v>
      </c>
      <c r="AF45" s="1"/>
      <c r="AG45" s="4"/>
      <c r="AH45" s="1">
        <v>43454</v>
      </c>
      <c r="AI45" s="4" t="s">
        <v>570</v>
      </c>
      <c r="AJ45" s="4" t="s">
        <v>430</v>
      </c>
      <c r="AK45" s="1">
        <v>43647</v>
      </c>
      <c r="AL45" s="33">
        <v>2.6</v>
      </c>
      <c r="AM45" s="33">
        <v>2.5999999999999999E-2</v>
      </c>
      <c r="AN45" s="4" t="s">
        <v>328</v>
      </c>
      <c r="AO45" s="1">
        <v>42886</v>
      </c>
      <c r="AP45" s="4" t="s">
        <v>539</v>
      </c>
      <c r="AQ45" s="4" t="s">
        <v>430</v>
      </c>
      <c r="AR45" s="4" t="s">
        <v>377</v>
      </c>
      <c r="AS45" s="4" t="s">
        <v>378</v>
      </c>
      <c r="AT45" s="4" t="s">
        <v>343</v>
      </c>
      <c r="AU45" s="6">
        <v>1801.54</v>
      </c>
      <c r="AV45" s="4" t="s">
        <v>330</v>
      </c>
      <c r="AW45" s="4">
        <v>5506066492</v>
      </c>
      <c r="AX45" s="4" t="s">
        <v>383</v>
      </c>
      <c r="AY45" s="4" t="s">
        <v>328</v>
      </c>
      <c r="AZ45" s="1"/>
      <c r="BA45" s="4"/>
      <c r="BB45" s="1">
        <v>43454</v>
      </c>
      <c r="BC45" s="4" t="s">
        <v>768</v>
      </c>
      <c r="BD45" s="4" t="s">
        <v>430</v>
      </c>
      <c r="BE45" s="1">
        <v>43647</v>
      </c>
      <c r="BF45" s="33">
        <v>0</v>
      </c>
      <c r="BG45" s="33">
        <v>0</v>
      </c>
      <c r="BH45" s="4" t="s">
        <v>328</v>
      </c>
      <c r="BI45" s="1"/>
      <c r="BJ45" s="4"/>
      <c r="BK45" s="4" t="s">
        <v>430</v>
      </c>
      <c r="BL45" s="4" t="s">
        <v>377</v>
      </c>
      <c r="BM45" s="4" t="s">
        <v>378</v>
      </c>
      <c r="BN45" s="4" t="s">
        <v>342</v>
      </c>
      <c r="BO45" s="6">
        <v>17.079999999999998</v>
      </c>
      <c r="BP45" s="4" t="s">
        <v>330</v>
      </c>
      <c r="BQ45" s="4">
        <v>5504097128</v>
      </c>
      <c r="BR45" s="4" t="s">
        <v>381</v>
      </c>
      <c r="BS45" s="4" t="s">
        <v>328</v>
      </c>
      <c r="BT45" s="1"/>
      <c r="BU45" s="4"/>
      <c r="BV45" s="1">
        <v>43452</v>
      </c>
      <c r="BW45" s="4" t="s">
        <v>769</v>
      </c>
      <c r="BX45" s="4" t="s">
        <v>430</v>
      </c>
      <c r="BY45" s="1">
        <v>43647</v>
      </c>
      <c r="BZ45" s="33">
        <v>5</v>
      </c>
      <c r="CA45" s="33">
        <v>2.5999999999999999E-2</v>
      </c>
      <c r="CB45" s="4" t="s">
        <v>328</v>
      </c>
      <c r="CC45" s="1">
        <v>42886</v>
      </c>
      <c r="CD45" s="4" t="s">
        <v>539</v>
      </c>
      <c r="CE45" s="4" t="s">
        <v>430</v>
      </c>
      <c r="CF45" s="4" t="s">
        <v>377</v>
      </c>
      <c r="CG45" s="4" t="s">
        <v>378</v>
      </c>
      <c r="CH45" s="4" t="s">
        <v>342</v>
      </c>
      <c r="CI45" s="6">
        <v>91.53</v>
      </c>
      <c r="CJ45" s="4" t="s">
        <v>330</v>
      </c>
      <c r="CK45" s="4">
        <v>5504037369</v>
      </c>
      <c r="CL45" s="4" t="s">
        <v>372</v>
      </c>
      <c r="CM45" s="4" t="s">
        <v>328</v>
      </c>
      <c r="CN45" s="1"/>
      <c r="CO45" s="4"/>
      <c r="CP45" s="1">
        <v>43453</v>
      </c>
      <c r="CQ45" s="4" t="s">
        <v>770</v>
      </c>
      <c r="CR45" s="4" t="s">
        <v>430</v>
      </c>
      <c r="CS45" s="1">
        <v>43282</v>
      </c>
      <c r="CT45" s="33">
        <v>6.94</v>
      </c>
      <c r="CU45" s="33">
        <v>0</v>
      </c>
      <c r="CV45" s="4" t="s">
        <v>328</v>
      </c>
      <c r="CW45" s="1">
        <v>42003</v>
      </c>
      <c r="CX45" s="4" t="s">
        <v>444</v>
      </c>
      <c r="CY45" s="4" t="s">
        <v>430</v>
      </c>
      <c r="CZ45" s="4" t="s">
        <v>377</v>
      </c>
      <c r="DA45" s="4" t="s">
        <v>378</v>
      </c>
      <c r="DB45" s="4" t="s">
        <v>342</v>
      </c>
      <c r="DC45" s="6">
        <v>19.940000000000001</v>
      </c>
      <c r="DD45" s="4" t="s">
        <v>330</v>
      </c>
      <c r="DE45" s="4">
        <v>5504097128</v>
      </c>
      <c r="DF45" s="4" t="s">
        <v>381</v>
      </c>
      <c r="DG45" s="4" t="s">
        <v>328</v>
      </c>
      <c r="DH45" s="1"/>
      <c r="DI45" s="4"/>
      <c r="DJ45" s="1">
        <v>43452</v>
      </c>
      <c r="DK45" s="4" t="s">
        <v>771</v>
      </c>
      <c r="DL45" s="4" t="s">
        <v>430</v>
      </c>
      <c r="DM45" s="1">
        <v>43282</v>
      </c>
      <c r="DN45" s="33">
        <v>7.6</v>
      </c>
      <c r="DO45" s="33">
        <v>0</v>
      </c>
      <c r="DP45" s="4" t="s">
        <v>328</v>
      </c>
      <c r="DQ45" s="1">
        <v>41893</v>
      </c>
      <c r="DR45" s="4" t="s">
        <v>441</v>
      </c>
      <c r="DS45" s="4" t="s">
        <v>430</v>
      </c>
      <c r="DT45" s="2">
        <f>IF(C45=[1]Лист1!$C43,1,0)</f>
        <v>1</v>
      </c>
    </row>
    <row r="46" spans="1:124" ht="15" customHeight="1" x14ac:dyDescent="0.25">
      <c r="A46" s="27">
        <v>43</v>
      </c>
      <c r="B46" s="28" t="s">
        <v>468</v>
      </c>
      <c r="C46" s="28" t="s">
        <v>514</v>
      </c>
      <c r="D46" s="4" t="s">
        <v>377</v>
      </c>
      <c r="E46" s="4" t="s">
        <v>378</v>
      </c>
      <c r="F46" s="4" t="s">
        <v>346</v>
      </c>
      <c r="G46" s="6">
        <v>4.0599999999999996</v>
      </c>
      <c r="H46" s="4" t="s">
        <v>330</v>
      </c>
      <c r="I46" s="4">
        <v>5503248039</v>
      </c>
      <c r="J46" s="4" t="s">
        <v>379</v>
      </c>
      <c r="K46" s="4" t="s">
        <v>328</v>
      </c>
      <c r="L46" s="1"/>
      <c r="M46" s="4"/>
      <c r="N46" s="46">
        <v>43453</v>
      </c>
      <c r="O46" s="47" t="s">
        <v>767</v>
      </c>
      <c r="P46" s="4" t="s">
        <v>430</v>
      </c>
      <c r="Q46" s="46">
        <v>43647</v>
      </c>
      <c r="R46" s="33">
        <v>0</v>
      </c>
      <c r="S46" s="33">
        <v>1.0389999999999999</v>
      </c>
      <c r="T46" s="4" t="s">
        <v>328</v>
      </c>
      <c r="U46" s="1">
        <v>42886</v>
      </c>
      <c r="V46" s="4" t="s">
        <v>538</v>
      </c>
      <c r="W46" s="4" t="s">
        <v>430</v>
      </c>
      <c r="X46" s="4" t="s">
        <v>377</v>
      </c>
      <c r="Y46" s="4" t="s">
        <v>378</v>
      </c>
      <c r="Z46" s="4" t="s">
        <v>342</v>
      </c>
      <c r="AA46" s="6">
        <v>102.34</v>
      </c>
      <c r="AB46" s="4" t="s">
        <v>330</v>
      </c>
      <c r="AC46" s="4">
        <v>5503249258</v>
      </c>
      <c r="AD46" s="4" t="s">
        <v>380</v>
      </c>
      <c r="AE46" s="4" t="s">
        <v>328</v>
      </c>
      <c r="AF46" s="1"/>
      <c r="AG46" s="4"/>
      <c r="AH46" s="1">
        <v>43454</v>
      </c>
      <c r="AI46" s="4" t="s">
        <v>570</v>
      </c>
      <c r="AJ46" s="4" t="s">
        <v>430</v>
      </c>
      <c r="AK46" s="1">
        <v>43647</v>
      </c>
      <c r="AL46" s="33">
        <v>3.4</v>
      </c>
      <c r="AM46" s="33">
        <v>4.2000000000000003E-2</v>
      </c>
      <c r="AN46" s="4" t="s">
        <v>328</v>
      </c>
      <c r="AO46" s="1">
        <v>42886</v>
      </c>
      <c r="AP46" s="4" t="s">
        <v>539</v>
      </c>
      <c r="AQ46" s="4" t="s">
        <v>430</v>
      </c>
      <c r="AR46" s="4" t="s">
        <v>377</v>
      </c>
      <c r="AS46" s="4" t="s">
        <v>378</v>
      </c>
      <c r="AT46" s="4" t="s">
        <v>343</v>
      </c>
      <c r="AU46" s="6">
        <v>1801.54</v>
      </c>
      <c r="AV46" s="4" t="s">
        <v>330</v>
      </c>
      <c r="AW46" s="4">
        <v>5506066492</v>
      </c>
      <c r="AX46" s="4" t="s">
        <v>383</v>
      </c>
      <c r="AY46" s="4" t="s">
        <v>328</v>
      </c>
      <c r="AZ46" s="1"/>
      <c r="BA46" s="4"/>
      <c r="BB46" s="1">
        <v>43454</v>
      </c>
      <c r="BC46" s="4" t="s">
        <v>768</v>
      </c>
      <c r="BD46" s="4" t="s">
        <v>430</v>
      </c>
      <c r="BE46" s="1">
        <v>43647</v>
      </c>
      <c r="BF46" s="33">
        <v>0</v>
      </c>
      <c r="BG46" s="33">
        <v>0</v>
      </c>
      <c r="BH46" s="4" t="s">
        <v>328</v>
      </c>
      <c r="BI46" s="1"/>
      <c r="BJ46" s="4"/>
      <c r="BK46" s="4" t="s">
        <v>430</v>
      </c>
      <c r="BL46" s="4" t="s">
        <v>377</v>
      </c>
      <c r="BM46" s="4" t="s">
        <v>378</v>
      </c>
      <c r="BN46" s="4" t="s">
        <v>342</v>
      </c>
      <c r="BO46" s="6">
        <v>17.079999999999998</v>
      </c>
      <c r="BP46" s="4" t="s">
        <v>330</v>
      </c>
      <c r="BQ46" s="4">
        <v>5504097128</v>
      </c>
      <c r="BR46" s="4" t="s">
        <v>381</v>
      </c>
      <c r="BS46" s="4" t="s">
        <v>328</v>
      </c>
      <c r="BT46" s="1"/>
      <c r="BU46" s="4"/>
      <c r="BV46" s="1">
        <v>43452</v>
      </c>
      <c r="BW46" s="4" t="s">
        <v>769</v>
      </c>
      <c r="BX46" s="4" t="s">
        <v>430</v>
      </c>
      <c r="BY46" s="1">
        <v>43647</v>
      </c>
      <c r="BZ46" s="33">
        <v>5.0999999999999996</v>
      </c>
      <c r="CA46" s="33">
        <v>4.2000000000000003E-2</v>
      </c>
      <c r="CB46" s="4" t="s">
        <v>328</v>
      </c>
      <c r="CC46" s="1">
        <v>42886</v>
      </c>
      <c r="CD46" s="4" t="s">
        <v>539</v>
      </c>
      <c r="CE46" s="4" t="s">
        <v>430</v>
      </c>
      <c r="CF46" s="4" t="s">
        <v>377</v>
      </c>
      <c r="CG46" s="4" t="s">
        <v>378</v>
      </c>
      <c r="CH46" s="4" t="s">
        <v>342</v>
      </c>
      <c r="CI46" s="6">
        <v>91.53</v>
      </c>
      <c r="CJ46" s="4" t="s">
        <v>330</v>
      </c>
      <c r="CK46" s="4">
        <v>5504037369</v>
      </c>
      <c r="CL46" s="4" t="s">
        <v>372</v>
      </c>
      <c r="CM46" s="4" t="s">
        <v>328</v>
      </c>
      <c r="CN46" s="1"/>
      <c r="CO46" s="4"/>
      <c r="CP46" s="1">
        <v>43453</v>
      </c>
      <c r="CQ46" s="4" t="s">
        <v>770</v>
      </c>
      <c r="CR46" s="4" t="s">
        <v>430</v>
      </c>
      <c r="CS46" s="1">
        <v>43282</v>
      </c>
      <c r="CT46" s="33">
        <v>6.94</v>
      </c>
      <c r="CU46" s="33">
        <v>0</v>
      </c>
      <c r="CV46" s="4" t="s">
        <v>328</v>
      </c>
      <c r="CW46" s="1">
        <v>42003</v>
      </c>
      <c r="CX46" s="4" t="s">
        <v>444</v>
      </c>
      <c r="CY46" s="4" t="s">
        <v>430</v>
      </c>
      <c r="CZ46" s="4" t="s">
        <v>377</v>
      </c>
      <c r="DA46" s="4" t="s">
        <v>378</v>
      </c>
      <c r="DB46" s="4" t="s">
        <v>342</v>
      </c>
      <c r="DC46" s="6">
        <v>19.940000000000001</v>
      </c>
      <c r="DD46" s="4" t="s">
        <v>330</v>
      </c>
      <c r="DE46" s="4">
        <v>5504097128</v>
      </c>
      <c r="DF46" s="4" t="s">
        <v>381</v>
      </c>
      <c r="DG46" s="4" t="s">
        <v>328</v>
      </c>
      <c r="DH46" s="1"/>
      <c r="DI46" s="4"/>
      <c r="DJ46" s="1">
        <v>43452</v>
      </c>
      <c r="DK46" s="4" t="s">
        <v>771</v>
      </c>
      <c r="DL46" s="4" t="s">
        <v>430</v>
      </c>
      <c r="DM46" s="1">
        <v>43282</v>
      </c>
      <c r="DN46" s="33">
        <v>8.5</v>
      </c>
      <c r="DO46" s="33">
        <v>0</v>
      </c>
      <c r="DP46" s="4" t="s">
        <v>328</v>
      </c>
      <c r="DQ46" s="1">
        <v>41893</v>
      </c>
      <c r="DR46" s="4" t="s">
        <v>441</v>
      </c>
      <c r="DS46" s="4" t="s">
        <v>430</v>
      </c>
      <c r="DT46" s="2">
        <f>IF(C46=[1]Лист1!$C44,1,0)</f>
        <v>1</v>
      </c>
    </row>
    <row r="47" spans="1:124" ht="15" customHeight="1" x14ac:dyDescent="0.25">
      <c r="A47" s="27">
        <v>44</v>
      </c>
      <c r="B47" s="28" t="s">
        <v>470</v>
      </c>
      <c r="C47" s="28" t="s">
        <v>515</v>
      </c>
      <c r="D47" s="4" t="s">
        <v>377</v>
      </c>
      <c r="E47" s="4" t="s">
        <v>378</v>
      </c>
      <c r="F47" s="4" t="s">
        <v>346</v>
      </c>
      <c r="G47" s="6">
        <v>4.0599999999999996</v>
      </c>
      <c r="H47" s="4" t="s">
        <v>330</v>
      </c>
      <c r="I47" s="4">
        <v>5503248039</v>
      </c>
      <c r="J47" s="4" t="s">
        <v>379</v>
      </c>
      <c r="K47" s="4" t="s">
        <v>328</v>
      </c>
      <c r="L47" s="1"/>
      <c r="M47" s="4"/>
      <c r="N47" s="46">
        <v>43453</v>
      </c>
      <c r="O47" s="47" t="s">
        <v>767</v>
      </c>
      <c r="P47" s="4" t="s">
        <v>430</v>
      </c>
      <c r="Q47" s="46">
        <v>43647</v>
      </c>
      <c r="R47" s="33">
        <v>0</v>
      </c>
      <c r="S47" s="33">
        <v>1.0389999999999999</v>
      </c>
      <c r="T47" s="4" t="s">
        <v>328</v>
      </c>
      <c r="U47" s="1">
        <v>42886</v>
      </c>
      <c r="V47" s="4" t="s">
        <v>538</v>
      </c>
      <c r="W47" s="4" t="s">
        <v>430</v>
      </c>
      <c r="X47" s="4" t="s">
        <v>377</v>
      </c>
      <c r="Y47" s="4" t="s">
        <v>378</v>
      </c>
      <c r="Z47" s="4" t="s">
        <v>342</v>
      </c>
      <c r="AA47" s="6">
        <v>102.34</v>
      </c>
      <c r="AB47" s="4" t="s">
        <v>330</v>
      </c>
      <c r="AC47" s="4">
        <v>5503249258</v>
      </c>
      <c r="AD47" s="4" t="s">
        <v>380</v>
      </c>
      <c r="AE47" s="4" t="s">
        <v>328</v>
      </c>
      <c r="AF47" s="1"/>
      <c r="AG47" s="4"/>
      <c r="AH47" s="1">
        <v>43454</v>
      </c>
      <c r="AI47" s="4" t="s">
        <v>570</v>
      </c>
      <c r="AJ47" s="4" t="s">
        <v>430</v>
      </c>
      <c r="AK47" s="1">
        <v>43647</v>
      </c>
      <c r="AL47" s="33">
        <v>3.4</v>
      </c>
      <c r="AM47" s="33">
        <v>4.2000000000000003E-2</v>
      </c>
      <c r="AN47" s="4" t="s">
        <v>328</v>
      </c>
      <c r="AO47" s="1">
        <v>42886</v>
      </c>
      <c r="AP47" s="4" t="s">
        <v>539</v>
      </c>
      <c r="AQ47" s="4" t="s">
        <v>430</v>
      </c>
      <c r="AR47" s="4" t="s">
        <v>377</v>
      </c>
      <c r="AS47" s="4" t="s">
        <v>378</v>
      </c>
      <c r="AT47" s="4" t="s">
        <v>343</v>
      </c>
      <c r="AU47" s="6">
        <v>1801.54</v>
      </c>
      <c r="AV47" s="4" t="s">
        <v>330</v>
      </c>
      <c r="AW47" s="4">
        <v>5506066492</v>
      </c>
      <c r="AX47" s="4" t="s">
        <v>383</v>
      </c>
      <c r="AY47" s="4" t="s">
        <v>328</v>
      </c>
      <c r="AZ47" s="1"/>
      <c r="BA47" s="4"/>
      <c r="BB47" s="1">
        <v>43454</v>
      </c>
      <c r="BC47" s="4" t="s">
        <v>768</v>
      </c>
      <c r="BD47" s="4" t="s">
        <v>430</v>
      </c>
      <c r="BE47" s="1">
        <v>43647</v>
      </c>
      <c r="BF47" s="33">
        <v>0</v>
      </c>
      <c r="BG47" s="33">
        <v>0</v>
      </c>
      <c r="BH47" s="4" t="s">
        <v>328</v>
      </c>
      <c r="BI47" s="1"/>
      <c r="BJ47" s="4"/>
      <c r="BK47" s="4" t="s">
        <v>430</v>
      </c>
      <c r="BL47" s="4" t="s">
        <v>377</v>
      </c>
      <c r="BM47" s="4" t="s">
        <v>378</v>
      </c>
      <c r="BN47" s="4" t="s">
        <v>342</v>
      </c>
      <c r="BO47" s="6">
        <v>17.079999999999998</v>
      </c>
      <c r="BP47" s="4" t="s">
        <v>330</v>
      </c>
      <c r="BQ47" s="4">
        <v>5504097128</v>
      </c>
      <c r="BR47" s="4" t="s">
        <v>381</v>
      </c>
      <c r="BS47" s="4" t="s">
        <v>328</v>
      </c>
      <c r="BT47" s="1"/>
      <c r="BU47" s="4"/>
      <c r="BV47" s="1">
        <v>43452</v>
      </c>
      <c r="BW47" s="4" t="s">
        <v>769</v>
      </c>
      <c r="BX47" s="4" t="s">
        <v>430</v>
      </c>
      <c r="BY47" s="1">
        <v>43647</v>
      </c>
      <c r="BZ47" s="33">
        <v>5.0999999999999996</v>
      </c>
      <c r="CA47" s="33">
        <v>4.2000000000000003E-2</v>
      </c>
      <c r="CB47" s="4" t="s">
        <v>328</v>
      </c>
      <c r="CC47" s="1">
        <v>42886</v>
      </c>
      <c r="CD47" s="4" t="s">
        <v>539</v>
      </c>
      <c r="CE47" s="4" t="s">
        <v>430</v>
      </c>
      <c r="CF47" s="4" t="s">
        <v>377</v>
      </c>
      <c r="CG47" s="4" t="s">
        <v>378</v>
      </c>
      <c r="CH47" s="4" t="s">
        <v>342</v>
      </c>
      <c r="CI47" s="6">
        <v>91.53</v>
      </c>
      <c r="CJ47" s="4" t="s">
        <v>330</v>
      </c>
      <c r="CK47" s="4">
        <v>5504037369</v>
      </c>
      <c r="CL47" s="4" t="s">
        <v>372</v>
      </c>
      <c r="CM47" s="4" t="s">
        <v>328</v>
      </c>
      <c r="CN47" s="1"/>
      <c r="CO47" s="4"/>
      <c r="CP47" s="1">
        <v>43453</v>
      </c>
      <c r="CQ47" s="4" t="s">
        <v>770</v>
      </c>
      <c r="CR47" s="4" t="s">
        <v>430</v>
      </c>
      <c r="CS47" s="1">
        <v>43282</v>
      </c>
      <c r="CT47" s="33">
        <v>6.94</v>
      </c>
      <c r="CU47" s="33">
        <v>0</v>
      </c>
      <c r="CV47" s="4" t="s">
        <v>328</v>
      </c>
      <c r="CW47" s="1">
        <v>42003</v>
      </c>
      <c r="CX47" s="4" t="s">
        <v>444</v>
      </c>
      <c r="CY47" s="4" t="s">
        <v>430</v>
      </c>
      <c r="CZ47" s="4" t="s">
        <v>377</v>
      </c>
      <c r="DA47" s="4" t="s">
        <v>378</v>
      </c>
      <c r="DB47" s="4" t="s">
        <v>342</v>
      </c>
      <c r="DC47" s="6">
        <v>19.940000000000001</v>
      </c>
      <c r="DD47" s="4" t="s">
        <v>330</v>
      </c>
      <c r="DE47" s="4">
        <v>5504097128</v>
      </c>
      <c r="DF47" s="4" t="s">
        <v>381</v>
      </c>
      <c r="DG47" s="4" t="s">
        <v>328</v>
      </c>
      <c r="DH47" s="1"/>
      <c r="DI47" s="4"/>
      <c r="DJ47" s="1">
        <v>43452</v>
      </c>
      <c r="DK47" s="4" t="s">
        <v>771</v>
      </c>
      <c r="DL47" s="4" t="s">
        <v>430</v>
      </c>
      <c r="DM47" s="1">
        <v>43282</v>
      </c>
      <c r="DN47" s="33">
        <v>8.5</v>
      </c>
      <c r="DO47" s="33">
        <v>0</v>
      </c>
      <c r="DP47" s="4" t="s">
        <v>328</v>
      </c>
      <c r="DQ47" s="1">
        <v>41893</v>
      </c>
      <c r="DR47" s="4" t="s">
        <v>441</v>
      </c>
      <c r="DS47" s="4" t="s">
        <v>430</v>
      </c>
      <c r="DT47" s="2">
        <f>IF(C47=[1]Лист1!$C45,1,0)</f>
        <v>1</v>
      </c>
    </row>
    <row r="48" spans="1:124" ht="15" customHeight="1" x14ac:dyDescent="0.25">
      <c r="A48" s="27">
        <v>45</v>
      </c>
      <c r="B48" s="28" t="s">
        <v>389</v>
      </c>
      <c r="C48" s="28" t="s">
        <v>516</v>
      </c>
      <c r="D48" s="4" t="s">
        <v>377</v>
      </c>
      <c r="E48" s="4" t="s">
        <v>378</v>
      </c>
      <c r="F48" s="4" t="s">
        <v>346</v>
      </c>
      <c r="G48" s="6">
        <v>4.0599999999999996</v>
      </c>
      <c r="H48" s="4" t="s">
        <v>330</v>
      </c>
      <c r="I48" s="4">
        <v>5503248039</v>
      </c>
      <c r="J48" s="4" t="s">
        <v>379</v>
      </c>
      <c r="K48" s="4" t="s">
        <v>328</v>
      </c>
      <c r="L48" s="1"/>
      <c r="M48" s="4"/>
      <c r="N48" s="46">
        <v>43453</v>
      </c>
      <c r="O48" s="47" t="s">
        <v>767</v>
      </c>
      <c r="P48" s="4" t="s">
        <v>430</v>
      </c>
      <c r="Q48" s="46">
        <v>43647</v>
      </c>
      <c r="R48" s="33">
        <v>0</v>
      </c>
      <c r="S48" s="33">
        <v>1.0389999999999999</v>
      </c>
      <c r="T48" s="4" t="s">
        <v>328</v>
      </c>
      <c r="U48" s="1">
        <v>42886</v>
      </c>
      <c r="V48" s="4" t="s">
        <v>538</v>
      </c>
      <c r="W48" s="4" t="s">
        <v>430</v>
      </c>
      <c r="X48" s="4" t="s">
        <v>377</v>
      </c>
      <c r="Y48" s="4" t="s">
        <v>378</v>
      </c>
      <c r="Z48" s="4" t="s">
        <v>342</v>
      </c>
      <c r="AA48" s="6">
        <v>102.34</v>
      </c>
      <c r="AB48" s="4" t="s">
        <v>330</v>
      </c>
      <c r="AC48" s="4">
        <v>5503249258</v>
      </c>
      <c r="AD48" s="4" t="s">
        <v>380</v>
      </c>
      <c r="AE48" s="4" t="s">
        <v>328</v>
      </c>
      <c r="AF48" s="1"/>
      <c r="AG48" s="4"/>
      <c r="AH48" s="1">
        <v>43454</v>
      </c>
      <c r="AI48" s="4" t="s">
        <v>570</v>
      </c>
      <c r="AJ48" s="4" t="s">
        <v>430</v>
      </c>
      <c r="AK48" s="1">
        <v>43647</v>
      </c>
      <c r="AL48" s="33">
        <v>3.4</v>
      </c>
      <c r="AM48" s="33">
        <v>4.2000000000000003E-2</v>
      </c>
      <c r="AN48" s="4" t="s">
        <v>328</v>
      </c>
      <c r="AO48" s="1">
        <v>42886</v>
      </c>
      <c r="AP48" s="4" t="s">
        <v>539</v>
      </c>
      <c r="AQ48" s="4" t="s">
        <v>430</v>
      </c>
      <c r="AR48" s="4" t="s">
        <v>377</v>
      </c>
      <c r="AS48" s="4" t="s">
        <v>378</v>
      </c>
      <c r="AT48" s="4" t="s">
        <v>343</v>
      </c>
      <c r="AU48" s="6">
        <v>1801.54</v>
      </c>
      <c r="AV48" s="4" t="s">
        <v>330</v>
      </c>
      <c r="AW48" s="4">
        <v>5506066492</v>
      </c>
      <c r="AX48" s="4" t="s">
        <v>383</v>
      </c>
      <c r="AY48" s="4" t="s">
        <v>328</v>
      </c>
      <c r="AZ48" s="1"/>
      <c r="BA48" s="4"/>
      <c r="BB48" s="1">
        <v>43454</v>
      </c>
      <c r="BC48" s="4" t="s">
        <v>768</v>
      </c>
      <c r="BD48" s="4" t="s">
        <v>430</v>
      </c>
      <c r="BE48" s="1">
        <v>43647</v>
      </c>
      <c r="BF48" s="33">
        <v>0</v>
      </c>
      <c r="BG48" s="33">
        <v>0</v>
      </c>
      <c r="BH48" s="4" t="s">
        <v>328</v>
      </c>
      <c r="BI48" s="1"/>
      <c r="BJ48" s="4"/>
      <c r="BK48" s="4" t="s">
        <v>430</v>
      </c>
      <c r="BL48" s="4" t="s">
        <v>377</v>
      </c>
      <c r="BM48" s="4" t="s">
        <v>378</v>
      </c>
      <c r="BN48" s="4" t="s">
        <v>342</v>
      </c>
      <c r="BO48" s="6">
        <v>17.079999999999998</v>
      </c>
      <c r="BP48" s="4" t="s">
        <v>330</v>
      </c>
      <c r="BQ48" s="4">
        <v>5504097128</v>
      </c>
      <c r="BR48" s="4" t="s">
        <v>381</v>
      </c>
      <c r="BS48" s="4" t="s">
        <v>328</v>
      </c>
      <c r="BT48" s="1"/>
      <c r="BU48" s="4"/>
      <c r="BV48" s="1">
        <v>43452</v>
      </c>
      <c r="BW48" s="4" t="s">
        <v>769</v>
      </c>
      <c r="BX48" s="4" t="s">
        <v>430</v>
      </c>
      <c r="BY48" s="1">
        <v>43647</v>
      </c>
      <c r="BZ48" s="33">
        <v>5.0999999999999996</v>
      </c>
      <c r="CA48" s="33">
        <v>4.2000000000000003E-2</v>
      </c>
      <c r="CB48" s="4" t="s">
        <v>328</v>
      </c>
      <c r="CC48" s="1">
        <v>42886</v>
      </c>
      <c r="CD48" s="4" t="s">
        <v>539</v>
      </c>
      <c r="CE48" s="4" t="s">
        <v>430</v>
      </c>
      <c r="CF48" s="4" t="s">
        <v>377</v>
      </c>
      <c r="CG48" s="4" t="s">
        <v>378</v>
      </c>
      <c r="CH48" s="4" t="s">
        <v>342</v>
      </c>
      <c r="CI48" s="6">
        <v>91.53</v>
      </c>
      <c r="CJ48" s="4" t="s">
        <v>330</v>
      </c>
      <c r="CK48" s="4">
        <v>5504037369</v>
      </c>
      <c r="CL48" s="4" t="s">
        <v>372</v>
      </c>
      <c r="CM48" s="4" t="s">
        <v>328</v>
      </c>
      <c r="CN48" s="1"/>
      <c r="CO48" s="4"/>
      <c r="CP48" s="1">
        <v>43453</v>
      </c>
      <c r="CQ48" s="4" t="s">
        <v>770</v>
      </c>
      <c r="CR48" s="4" t="s">
        <v>430</v>
      </c>
      <c r="CS48" s="1">
        <v>43282</v>
      </c>
      <c r="CT48" s="33">
        <v>6.94</v>
      </c>
      <c r="CU48" s="33">
        <v>0</v>
      </c>
      <c r="CV48" s="4" t="s">
        <v>328</v>
      </c>
      <c r="CW48" s="1">
        <v>42003</v>
      </c>
      <c r="CX48" s="4" t="s">
        <v>444</v>
      </c>
      <c r="CY48" s="4" t="s">
        <v>430</v>
      </c>
      <c r="CZ48" s="4" t="s">
        <v>377</v>
      </c>
      <c r="DA48" s="4" t="s">
        <v>378</v>
      </c>
      <c r="DB48" s="4" t="s">
        <v>342</v>
      </c>
      <c r="DC48" s="6">
        <v>19.940000000000001</v>
      </c>
      <c r="DD48" s="4" t="s">
        <v>330</v>
      </c>
      <c r="DE48" s="4">
        <v>5504097128</v>
      </c>
      <c r="DF48" s="4" t="s">
        <v>381</v>
      </c>
      <c r="DG48" s="4" t="s">
        <v>328</v>
      </c>
      <c r="DH48" s="1"/>
      <c r="DI48" s="4"/>
      <c r="DJ48" s="1">
        <v>43452</v>
      </c>
      <c r="DK48" s="4" t="s">
        <v>771</v>
      </c>
      <c r="DL48" s="4" t="s">
        <v>430</v>
      </c>
      <c r="DM48" s="1">
        <v>43282</v>
      </c>
      <c r="DN48" s="33">
        <v>8.5</v>
      </c>
      <c r="DO48" s="33">
        <v>0</v>
      </c>
      <c r="DP48" s="4" t="s">
        <v>328</v>
      </c>
      <c r="DQ48" s="1">
        <v>41893</v>
      </c>
      <c r="DR48" s="4" t="s">
        <v>441</v>
      </c>
      <c r="DS48" s="4" t="s">
        <v>430</v>
      </c>
      <c r="DT48" s="2">
        <f>IF(C48=[1]Лист1!$C46,1,0)</f>
        <v>1</v>
      </c>
    </row>
    <row r="49" spans="1:124" ht="15" customHeight="1" x14ac:dyDescent="0.25">
      <c r="A49" s="27">
        <v>46</v>
      </c>
      <c r="B49" s="28" t="s">
        <v>390</v>
      </c>
      <c r="C49" s="28" t="s">
        <v>517</v>
      </c>
      <c r="D49" s="4" t="s">
        <v>377</v>
      </c>
      <c r="E49" s="4" t="s">
        <v>378</v>
      </c>
      <c r="F49" s="4" t="s">
        <v>346</v>
      </c>
      <c r="G49" s="6">
        <v>4.0599999999999996</v>
      </c>
      <c r="H49" s="4" t="s">
        <v>330</v>
      </c>
      <c r="I49" s="4">
        <v>5503248039</v>
      </c>
      <c r="J49" s="4" t="s">
        <v>379</v>
      </c>
      <c r="K49" s="4" t="s">
        <v>328</v>
      </c>
      <c r="L49" s="1"/>
      <c r="M49" s="4"/>
      <c r="N49" s="46">
        <v>43453</v>
      </c>
      <c r="O49" s="47" t="s">
        <v>767</v>
      </c>
      <c r="P49" s="4" t="s">
        <v>430</v>
      </c>
      <c r="Q49" s="46">
        <v>43647</v>
      </c>
      <c r="R49" s="33">
        <v>0</v>
      </c>
      <c r="S49" s="33">
        <v>1.0389999999999999</v>
      </c>
      <c r="T49" s="4" t="s">
        <v>328</v>
      </c>
      <c r="U49" s="1">
        <v>42886</v>
      </c>
      <c r="V49" s="4" t="s">
        <v>538</v>
      </c>
      <c r="W49" s="4" t="s">
        <v>430</v>
      </c>
      <c r="X49" s="4" t="s">
        <v>377</v>
      </c>
      <c r="Y49" s="4" t="s">
        <v>378</v>
      </c>
      <c r="Z49" s="4" t="s">
        <v>342</v>
      </c>
      <c r="AA49" s="6">
        <v>102.34</v>
      </c>
      <c r="AB49" s="4" t="s">
        <v>330</v>
      </c>
      <c r="AC49" s="4">
        <v>5503249258</v>
      </c>
      <c r="AD49" s="4" t="s">
        <v>380</v>
      </c>
      <c r="AE49" s="4" t="s">
        <v>328</v>
      </c>
      <c r="AF49" s="1"/>
      <c r="AG49" s="4"/>
      <c r="AH49" s="1">
        <v>43454</v>
      </c>
      <c r="AI49" s="4" t="s">
        <v>570</v>
      </c>
      <c r="AJ49" s="4" t="s">
        <v>430</v>
      </c>
      <c r="AK49" s="1">
        <v>43647</v>
      </c>
      <c r="AL49" s="33">
        <v>3.4</v>
      </c>
      <c r="AM49" s="33">
        <v>4.2000000000000003E-2</v>
      </c>
      <c r="AN49" s="4" t="s">
        <v>328</v>
      </c>
      <c r="AO49" s="1">
        <v>42886</v>
      </c>
      <c r="AP49" s="4" t="s">
        <v>539</v>
      </c>
      <c r="AQ49" s="4" t="s">
        <v>430</v>
      </c>
      <c r="AR49" s="4" t="s">
        <v>377</v>
      </c>
      <c r="AS49" s="4" t="s">
        <v>378</v>
      </c>
      <c r="AT49" s="4" t="s">
        <v>343</v>
      </c>
      <c r="AU49" s="6">
        <v>1801.54</v>
      </c>
      <c r="AV49" s="4" t="s">
        <v>330</v>
      </c>
      <c r="AW49" s="4">
        <v>5506066492</v>
      </c>
      <c r="AX49" s="4" t="s">
        <v>383</v>
      </c>
      <c r="AY49" s="4" t="s">
        <v>328</v>
      </c>
      <c r="AZ49" s="1"/>
      <c r="BA49" s="4"/>
      <c r="BB49" s="1">
        <v>43454</v>
      </c>
      <c r="BC49" s="4" t="s">
        <v>768</v>
      </c>
      <c r="BD49" s="4" t="s">
        <v>430</v>
      </c>
      <c r="BE49" s="1">
        <v>43647</v>
      </c>
      <c r="BF49" s="33">
        <v>0</v>
      </c>
      <c r="BG49" s="33">
        <v>0</v>
      </c>
      <c r="BH49" s="4" t="s">
        <v>328</v>
      </c>
      <c r="BI49" s="1"/>
      <c r="BJ49" s="4"/>
      <c r="BK49" s="4" t="s">
        <v>430</v>
      </c>
      <c r="BL49" s="4" t="s">
        <v>377</v>
      </c>
      <c r="BM49" s="4" t="s">
        <v>378</v>
      </c>
      <c r="BN49" s="4" t="s">
        <v>342</v>
      </c>
      <c r="BO49" s="6">
        <v>17.079999999999998</v>
      </c>
      <c r="BP49" s="4" t="s">
        <v>330</v>
      </c>
      <c r="BQ49" s="4">
        <v>5504097128</v>
      </c>
      <c r="BR49" s="4" t="s">
        <v>381</v>
      </c>
      <c r="BS49" s="4" t="s">
        <v>328</v>
      </c>
      <c r="BT49" s="1"/>
      <c r="BU49" s="4"/>
      <c r="BV49" s="1">
        <v>43452</v>
      </c>
      <c r="BW49" s="4" t="s">
        <v>769</v>
      </c>
      <c r="BX49" s="4" t="s">
        <v>430</v>
      </c>
      <c r="BY49" s="1">
        <v>43647</v>
      </c>
      <c r="BZ49" s="33">
        <v>5.0999999999999996</v>
      </c>
      <c r="CA49" s="33">
        <v>4.2000000000000003E-2</v>
      </c>
      <c r="CB49" s="4" t="s">
        <v>328</v>
      </c>
      <c r="CC49" s="1">
        <v>42886</v>
      </c>
      <c r="CD49" s="4" t="s">
        <v>539</v>
      </c>
      <c r="CE49" s="4" t="s">
        <v>430</v>
      </c>
      <c r="CF49" s="4" t="s">
        <v>377</v>
      </c>
      <c r="CG49" s="4" t="s">
        <v>378</v>
      </c>
      <c r="CH49" s="4" t="s">
        <v>342</v>
      </c>
      <c r="CI49" s="6">
        <v>91.53</v>
      </c>
      <c r="CJ49" s="4" t="s">
        <v>330</v>
      </c>
      <c r="CK49" s="4">
        <v>5504037369</v>
      </c>
      <c r="CL49" s="4" t="s">
        <v>372</v>
      </c>
      <c r="CM49" s="4" t="s">
        <v>328</v>
      </c>
      <c r="CN49" s="1"/>
      <c r="CO49" s="4"/>
      <c r="CP49" s="1">
        <v>43453</v>
      </c>
      <c r="CQ49" s="4" t="s">
        <v>770</v>
      </c>
      <c r="CR49" s="4" t="s">
        <v>430</v>
      </c>
      <c r="CS49" s="1">
        <v>43282</v>
      </c>
      <c r="CT49" s="33">
        <v>6.94</v>
      </c>
      <c r="CU49" s="33">
        <v>0</v>
      </c>
      <c r="CV49" s="4" t="s">
        <v>328</v>
      </c>
      <c r="CW49" s="1">
        <v>42003</v>
      </c>
      <c r="CX49" s="4" t="s">
        <v>444</v>
      </c>
      <c r="CY49" s="4" t="s">
        <v>430</v>
      </c>
      <c r="CZ49" s="4" t="s">
        <v>377</v>
      </c>
      <c r="DA49" s="4" t="s">
        <v>378</v>
      </c>
      <c r="DB49" s="4" t="s">
        <v>342</v>
      </c>
      <c r="DC49" s="6">
        <v>19.940000000000001</v>
      </c>
      <c r="DD49" s="4" t="s">
        <v>330</v>
      </c>
      <c r="DE49" s="4">
        <v>5504097128</v>
      </c>
      <c r="DF49" s="4" t="s">
        <v>381</v>
      </c>
      <c r="DG49" s="4" t="s">
        <v>328</v>
      </c>
      <c r="DH49" s="1"/>
      <c r="DI49" s="4"/>
      <c r="DJ49" s="1">
        <v>43452</v>
      </c>
      <c r="DK49" s="4" t="s">
        <v>771</v>
      </c>
      <c r="DL49" s="4" t="s">
        <v>430</v>
      </c>
      <c r="DM49" s="1">
        <v>43282</v>
      </c>
      <c r="DN49" s="33">
        <v>8.5</v>
      </c>
      <c r="DO49" s="33">
        <v>0</v>
      </c>
      <c r="DP49" s="4" t="s">
        <v>328</v>
      </c>
      <c r="DQ49" s="1">
        <v>41893</v>
      </c>
      <c r="DR49" s="4" t="s">
        <v>441</v>
      </c>
      <c r="DS49" s="4" t="s">
        <v>430</v>
      </c>
      <c r="DT49" s="2">
        <f>IF(C49=[1]Лист1!$C47,1,0)</f>
        <v>1</v>
      </c>
    </row>
    <row r="50" spans="1:124" ht="15" customHeight="1" x14ac:dyDescent="0.25">
      <c r="A50" s="27">
        <v>47</v>
      </c>
      <c r="B50" s="28" t="s">
        <v>472</v>
      </c>
      <c r="C50" s="28" t="s">
        <v>518</v>
      </c>
      <c r="D50" s="4" t="s">
        <v>377</v>
      </c>
      <c r="E50" s="4" t="s">
        <v>378</v>
      </c>
      <c r="F50" s="4" t="s">
        <v>346</v>
      </c>
      <c r="G50" s="6">
        <v>4.0599999999999996</v>
      </c>
      <c r="H50" s="4" t="s">
        <v>330</v>
      </c>
      <c r="I50" s="4">
        <v>5503248039</v>
      </c>
      <c r="J50" s="4" t="s">
        <v>379</v>
      </c>
      <c r="K50" s="4" t="s">
        <v>328</v>
      </c>
      <c r="L50" s="1"/>
      <c r="M50" s="4"/>
      <c r="N50" s="46">
        <v>43453</v>
      </c>
      <c r="O50" s="47" t="s">
        <v>767</v>
      </c>
      <c r="P50" s="4" t="s">
        <v>430</v>
      </c>
      <c r="Q50" s="46">
        <v>43647</v>
      </c>
      <c r="R50" s="33">
        <v>0</v>
      </c>
      <c r="S50" s="33">
        <v>1.9430000000000001</v>
      </c>
      <c r="T50" s="4" t="s">
        <v>328</v>
      </c>
      <c r="U50" s="1">
        <v>42886</v>
      </c>
      <c r="V50" s="4" t="s">
        <v>538</v>
      </c>
      <c r="W50" s="4" t="s">
        <v>430</v>
      </c>
      <c r="X50" s="4" t="s">
        <v>377</v>
      </c>
      <c r="Y50" s="4" t="s">
        <v>378</v>
      </c>
      <c r="Z50" s="4" t="s">
        <v>342</v>
      </c>
      <c r="AA50" s="6">
        <v>102.34</v>
      </c>
      <c r="AB50" s="4" t="s">
        <v>330</v>
      </c>
      <c r="AC50" s="4">
        <v>5503249258</v>
      </c>
      <c r="AD50" s="4" t="s">
        <v>380</v>
      </c>
      <c r="AE50" s="4" t="s">
        <v>328</v>
      </c>
      <c r="AF50" s="1"/>
      <c r="AG50" s="4"/>
      <c r="AH50" s="1">
        <v>43454</v>
      </c>
      <c r="AI50" s="4" t="s">
        <v>570</v>
      </c>
      <c r="AJ50" s="4" t="s">
        <v>430</v>
      </c>
      <c r="AK50" s="1">
        <v>43647</v>
      </c>
      <c r="AL50" s="33">
        <v>2.6</v>
      </c>
      <c r="AM50" s="33">
        <v>2.5999999999999999E-2</v>
      </c>
      <c r="AN50" s="4" t="s">
        <v>328</v>
      </c>
      <c r="AO50" s="1">
        <v>42886</v>
      </c>
      <c r="AP50" s="4" t="s">
        <v>539</v>
      </c>
      <c r="AQ50" s="4" t="s">
        <v>430</v>
      </c>
      <c r="AR50" s="4" t="s">
        <v>377</v>
      </c>
      <c r="AS50" s="4" t="s">
        <v>378</v>
      </c>
      <c r="AT50" s="4" t="s">
        <v>343</v>
      </c>
      <c r="AU50" s="6">
        <v>1801.54</v>
      </c>
      <c r="AV50" s="4" t="s">
        <v>330</v>
      </c>
      <c r="AW50" s="4">
        <v>5506066492</v>
      </c>
      <c r="AX50" s="4" t="s">
        <v>383</v>
      </c>
      <c r="AY50" s="4" t="s">
        <v>328</v>
      </c>
      <c r="AZ50" s="1"/>
      <c r="BA50" s="4"/>
      <c r="BB50" s="1">
        <v>43454</v>
      </c>
      <c r="BC50" s="4" t="s">
        <v>768</v>
      </c>
      <c r="BD50" s="4" t="s">
        <v>430</v>
      </c>
      <c r="BE50" s="1">
        <v>43647</v>
      </c>
      <c r="BF50" s="33">
        <v>0</v>
      </c>
      <c r="BG50" s="33">
        <v>0</v>
      </c>
      <c r="BH50" s="4" t="s">
        <v>328</v>
      </c>
      <c r="BI50" s="1"/>
      <c r="BJ50" s="4"/>
      <c r="BK50" s="4" t="s">
        <v>430</v>
      </c>
      <c r="BL50" s="4" t="s">
        <v>377</v>
      </c>
      <c r="BM50" s="4" t="s">
        <v>378</v>
      </c>
      <c r="BN50" s="4" t="s">
        <v>342</v>
      </c>
      <c r="BO50" s="6">
        <v>17.079999999999998</v>
      </c>
      <c r="BP50" s="4" t="s">
        <v>330</v>
      </c>
      <c r="BQ50" s="4">
        <v>5504097128</v>
      </c>
      <c r="BR50" s="4" t="s">
        <v>381</v>
      </c>
      <c r="BS50" s="4" t="s">
        <v>328</v>
      </c>
      <c r="BT50" s="1"/>
      <c r="BU50" s="4"/>
      <c r="BV50" s="1">
        <v>43452</v>
      </c>
      <c r="BW50" s="4" t="s">
        <v>769</v>
      </c>
      <c r="BX50" s="4" t="s">
        <v>430</v>
      </c>
      <c r="BY50" s="1">
        <v>43647</v>
      </c>
      <c r="BZ50" s="33">
        <v>5</v>
      </c>
      <c r="CA50" s="33">
        <v>2.5999999999999999E-2</v>
      </c>
      <c r="CB50" s="4" t="s">
        <v>328</v>
      </c>
      <c r="CC50" s="1">
        <v>42886</v>
      </c>
      <c r="CD50" s="4" t="s">
        <v>539</v>
      </c>
      <c r="CE50" s="4" t="s">
        <v>430</v>
      </c>
      <c r="CF50" s="4" t="s">
        <v>377</v>
      </c>
      <c r="CG50" s="4" t="s">
        <v>378</v>
      </c>
      <c r="CH50" s="4" t="s">
        <v>342</v>
      </c>
      <c r="CI50" s="6">
        <v>91.53</v>
      </c>
      <c r="CJ50" s="4" t="s">
        <v>330</v>
      </c>
      <c r="CK50" s="4">
        <v>5504037369</v>
      </c>
      <c r="CL50" s="4" t="s">
        <v>372</v>
      </c>
      <c r="CM50" s="4" t="s">
        <v>328</v>
      </c>
      <c r="CN50" s="1"/>
      <c r="CO50" s="4"/>
      <c r="CP50" s="1">
        <v>43453</v>
      </c>
      <c r="CQ50" s="4" t="s">
        <v>770</v>
      </c>
      <c r="CR50" s="4" t="s">
        <v>430</v>
      </c>
      <c r="CS50" s="1">
        <v>43282</v>
      </c>
      <c r="CT50" s="33">
        <v>6.94</v>
      </c>
      <c r="CU50" s="33">
        <v>0</v>
      </c>
      <c r="CV50" s="4" t="s">
        <v>328</v>
      </c>
      <c r="CW50" s="1">
        <v>42003</v>
      </c>
      <c r="CX50" s="4" t="s">
        <v>444</v>
      </c>
      <c r="CY50" s="4" t="s">
        <v>430</v>
      </c>
      <c r="CZ50" s="4" t="s">
        <v>377</v>
      </c>
      <c r="DA50" s="4" t="s">
        <v>378</v>
      </c>
      <c r="DB50" s="4" t="s">
        <v>342</v>
      </c>
      <c r="DC50" s="6">
        <v>19.940000000000001</v>
      </c>
      <c r="DD50" s="4" t="s">
        <v>330</v>
      </c>
      <c r="DE50" s="4">
        <v>5504097128</v>
      </c>
      <c r="DF50" s="4" t="s">
        <v>381</v>
      </c>
      <c r="DG50" s="4" t="s">
        <v>328</v>
      </c>
      <c r="DH50" s="1"/>
      <c r="DI50" s="4"/>
      <c r="DJ50" s="1">
        <v>43452</v>
      </c>
      <c r="DK50" s="4" t="s">
        <v>771</v>
      </c>
      <c r="DL50" s="4" t="s">
        <v>430</v>
      </c>
      <c r="DM50" s="1">
        <v>43282</v>
      </c>
      <c r="DN50" s="33">
        <v>7.6</v>
      </c>
      <c r="DO50" s="33">
        <v>0</v>
      </c>
      <c r="DP50" s="4" t="s">
        <v>328</v>
      </c>
      <c r="DQ50" s="1">
        <v>41893</v>
      </c>
      <c r="DR50" s="4" t="s">
        <v>441</v>
      </c>
      <c r="DS50" s="4" t="s">
        <v>430</v>
      </c>
      <c r="DT50" s="2">
        <f>IF(C50=[1]Лист1!$C48,1,0)</f>
        <v>1</v>
      </c>
    </row>
    <row r="51" spans="1:124" ht="15" customHeight="1" x14ac:dyDescent="0.25">
      <c r="A51" s="27">
        <v>48</v>
      </c>
      <c r="B51" s="28" t="s">
        <v>391</v>
      </c>
      <c r="C51" s="28" t="s">
        <v>519</v>
      </c>
      <c r="D51" s="4" t="s">
        <v>377</v>
      </c>
      <c r="E51" s="4" t="s">
        <v>378</v>
      </c>
      <c r="F51" s="4" t="s">
        <v>346</v>
      </c>
      <c r="G51" s="6">
        <v>4.0599999999999996</v>
      </c>
      <c r="H51" s="4" t="s">
        <v>330</v>
      </c>
      <c r="I51" s="4">
        <v>5503248039</v>
      </c>
      <c r="J51" s="4" t="s">
        <v>379</v>
      </c>
      <c r="K51" s="4" t="s">
        <v>328</v>
      </c>
      <c r="L51" s="1"/>
      <c r="M51" s="4"/>
      <c r="N51" s="46">
        <v>43453</v>
      </c>
      <c r="O51" s="47" t="s">
        <v>767</v>
      </c>
      <c r="P51" s="4" t="s">
        <v>430</v>
      </c>
      <c r="Q51" s="46">
        <v>43647</v>
      </c>
      <c r="R51" s="33">
        <v>0</v>
      </c>
      <c r="S51" s="33">
        <v>1.0389999999999999</v>
      </c>
      <c r="T51" s="4" t="s">
        <v>328</v>
      </c>
      <c r="U51" s="1">
        <v>42886</v>
      </c>
      <c r="V51" s="4" t="s">
        <v>538</v>
      </c>
      <c r="W51" s="4" t="s">
        <v>430</v>
      </c>
      <c r="X51" s="4" t="s">
        <v>377</v>
      </c>
      <c r="Y51" s="4" t="s">
        <v>378</v>
      </c>
      <c r="Z51" s="4" t="s">
        <v>342</v>
      </c>
      <c r="AA51" s="6">
        <v>102.34</v>
      </c>
      <c r="AB51" s="4" t="s">
        <v>330</v>
      </c>
      <c r="AC51" s="4">
        <v>5503249258</v>
      </c>
      <c r="AD51" s="4" t="s">
        <v>380</v>
      </c>
      <c r="AE51" s="4" t="s">
        <v>328</v>
      </c>
      <c r="AF51" s="1"/>
      <c r="AG51" s="4"/>
      <c r="AH51" s="1">
        <v>43454</v>
      </c>
      <c r="AI51" s="4" t="s">
        <v>570</v>
      </c>
      <c r="AJ51" s="4" t="s">
        <v>430</v>
      </c>
      <c r="AK51" s="1">
        <v>43647</v>
      </c>
      <c r="AL51" s="33">
        <v>3.4</v>
      </c>
      <c r="AM51" s="33">
        <v>4.2000000000000003E-2</v>
      </c>
      <c r="AN51" s="4" t="s">
        <v>328</v>
      </c>
      <c r="AO51" s="1">
        <v>42886</v>
      </c>
      <c r="AP51" s="4" t="s">
        <v>539</v>
      </c>
      <c r="AQ51" s="4" t="s">
        <v>430</v>
      </c>
      <c r="AR51" s="4" t="s">
        <v>377</v>
      </c>
      <c r="AS51" s="4" t="s">
        <v>378</v>
      </c>
      <c r="AT51" s="4" t="s">
        <v>343</v>
      </c>
      <c r="AU51" s="6">
        <v>1801.54</v>
      </c>
      <c r="AV51" s="4" t="s">
        <v>330</v>
      </c>
      <c r="AW51" s="4">
        <v>5506066492</v>
      </c>
      <c r="AX51" s="4" t="s">
        <v>383</v>
      </c>
      <c r="AY51" s="4" t="s">
        <v>328</v>
      </c>
      <c r="AZ51" s="1"/>
      <c r="BA51" s="4"/>
      <c r="BB51" s="1">
        <v>43454</v>
      </c>
      <c r="BC51" s="4" t="s">
        <v>768</v>
      </c>
      <c r="BD51" s="4" t="s">
        <v>430</v>
      </c>
      <c r="BE51" s="1">
        <v>43647</v>
      </c>
      <c r="BF51" s="33">
        <v>0</v>
      </c>
      <c r="BG51" s="33">
        <v>0</v>
      </c>
      <c r="BH51" s="4" t="s">
        <v>328</v>
      </c>
      <c r="BI51" s="1"/>
      <c r="BJ51" s="4"/>
      <c r="BK51" s="4" t="s">
        <v>430</v>
      </c>
      <c r="BL51" s="4" t="s">
        <v>377</v>
      </c>
      <c r="BM51" s="4" t="s">
        <v>378</v>
      </c>
      <c r="BN51" s="4" t="s">
        <v>342</v>
      </c>
      <c r="BO51" s="6">
        <v>17.079999999999998</v>
      </c>
      <c r="BP51" s="4" t="s">
        <v>330</v>
      </c>
      <c r="BQ51" s="4">
        <v>5504097128</v>
      </c>
      <c r="BR51" s="4" t="s">
        <v>381</v>
      </c>
      <c r="BS51" s="4" t="s">
        <v>328</v>
      </c>
      <c r="BT51" s="1"/>
      <c r="BU51" s="4"/>
      <c r="BV51" s="1">
        <v>43452</v>
      </c>
      <c r="BW51" s="4" t="s">
        <v>769</v>
      </c>
      <c r="BX51" s="4" t="s">
        <v>430</v>
      </c>
      <c r="BY51" s="1">
        <v>43647</v>
      </c>
      <c r="BZ51" s="33">
        <v>5.0999999999999996</v>
      </c>
      <c r="CA51" s="33">
        <v>4.2000000000000003E-2</v>
      </c>
      <c r="CB51" s="4" t="s">
        <v>328</v>
      </c>
      <c r="CC51" s="1">
        <v>42886</v>
      </c>
      <c r="CD51" s="4" t="s">
        <v>539</v>
      </c>
      <c r="CE51" s="4" t="s">
        <v>430</v>
      </c>
      <c r="CF51" s="4" t="s">
        <v>377</v>
      </c>
      <c r="CG51" s="4" t="s">
        <v>378</v>
      </c>
      <c r="CH51" s="4" t="s">
        <v>342</v>
      </c>
      <c r="CI51" s="6">
        <v>91.53</v>
      </c>
      <c r="CJ51" s="4" t="s">
        <v>330</v>
      </c>
      <c r="CK51" s="4">
        <v>5504037369</v>
      </c>
      <c r="CL51" s="4" t="s">
        <v>372</v>
      </c>
      <c r="CM51" s="4" t="s">
        <v>328</v>
      </c>
      <c r="CN51" s="1"/>
      <c r="CO51" s="4"/>
      <c r="CP51" s="1">
        <v>43453</v>
      </c>
      <c r="CQ51" s="4" t="s">
        <v>770</v>
      </c>
      <c r="CR51" s="4" t="s">
        <v>430</v>
      </c>
      <c r="CS51" s="1">
        <v>43282</v>
      </c>
      <c r="CT51" s="33">
        <v>6.94</v>
      </c>
      <c r="CU51" s="33">
        <v>0</v>
      </c>
      <c r="CV51" s="4" t="s">
        <v>328</v>
      </c>
      <c r="CW51" s="1">
        <v>42003</v>
      </c>
      <c r="CX51" s="4" t="s">
        <v>444</v>
      </c>
      <c r="CY51" s="4" t="s">
        <v>430</v>
      </c>
      <c r="CZ51" s="4" t="s">
        <v>377</v>
      </c>
      <c r="DA51" s="4" t="s">
        <v>378</v>
      </c>
      <c r="DB51" s="4" t="s">
        <v>342</v>
      </c>
      <c r="DC51" s="6">
        <v>19.940000000000001</v>
      </c>
      <c r="DD51" s="4" t="s">
        <v>330</v>
      </c>
      <c r="DE51" s="4">
        <v>5504097128</v>
      </c>
      <c r="DF51" s="4" t="s">
        <v>381</v>
      </c>
      <c r="DG51" s="4" t="s">
        <v>328</v>
      </c>
      <c r="DH51" s="1"/>
      <c r="DI51" s="4"/>
      <c r="DJ51" s="1">
        <v>43452</v>
      </c>
      <c r="DK51" s="4" t="s">
        <v>771</v>
      </c>
      <c r="DL51" s="4" t="s">
        <v>430</v>
      </c>
      <c r="DM51" s="1">
        <v>43282</v>
      </c>
      <c r="DN51" s="33">
        <v>8.5</v>
      </c>
      <c r="DO51" s="33">
        <v>0</v>
      </c>
      <c r="DP51" s="4" t="s">
        <v>328</v>
      </c>
      <c r="DQ51" s="1">
        <v>41893</v>
      </c>
      <c r="DR51" s="4" t="s">
        <v>441</v>
      </c>
      <c r="DS51" s="4" t="s">
        <v>430</v>
      </c>
      <c r="DT51" s="2">
        <f>IF(C51=[1]Лист1!$C49,1,0)</f>
        <v>1</v>
      </c>
    </row>
    <row r="52" spans="1:124" ht="15" customHeight="1" x14ac:dyDescent="0.25">
      <c r="A52" s="27">
        <v>49</v>
      </c>
      <c r="B52" s="28" t="s">
        <v>474</v>
      </c>
      <c r="C52" s="28" t="s">
        <v>520</v>
      </c>
      <c r="D52" s="4" t="s">
        <v>377</v>
      </c>
      <c r="E52" s="4" t="s">
        <v>378</v>
      </c>
      <c r="F52" s="4" t="s">
        <v>346</v>
      </c>
      <c r="G52" s="6">
        <v>4.0599999999999996</v>
      </c>
      <c r="H52" s="4" t="s">
        <v>330</v>
      </c>
      <c r="I52" s="4">
        <v>5503248039</v>
      </c>
      <c r="J52" s="4" t="s">
        <v>379</v>
      </c>
      <c r="K52" s="4" t="s">
        <v>328</v>
      </c>
      <c r="L52" s="1"/>
      <c r="M52" s="4"/>
      <c r="N52" s="46">
        <v>43453</v>
      </c>
      <c r="O52" s="47" t="s">
        <v>767</v>
      </c>
      <c r="P52" s="4" t="s">
        <v>430</v>
      </c>
      <c r="Q52" s="46">
        <v>43647</v>
      </c>
      <c r="R52" s="33">
        <v>0</v>
      </c>
      <c r="S52" s="33">
        <v>1.9430000000000001</v>
      </c>
      <c r="T52" s="4" t="s">
        <v>328</v>
      </c>
      <c r="U52" s="1">
        <v>42886</v>
      </c>
      <c r="V52" s="4" t="s">
        <v>538</v>
      </c>
      <c r="W52" s="4" t="s">
        <v>430</v>
      </c>
      <c r="X52" s="4" t="s">
        <v>377</v>
      </c>
      <c r="Y52" s="4" t="s">
        <v>378</v>
      </c>
      <c r="Z52" s="4" t="s">
        <v>342</v>
      </c>
      <c r="AA52" s="6">
        <v>102.34</v>
      </c>
      <c r="AB52" s="4" t="s">
        <v>330</v>
      </c>
      <c r="AC52" s="4">
        <v>5503249258</v>
      </c>
      <c r="AD52" s="4" t="s">
        <v>380</v>
      </c>
      <c r="AE52" s="4" t="s">
        <v>328</v>
      </c>
      <c r="AF52" s="1"/>
      <c r="AG52" s="4"/>
      <c r="AH52" s="1">
        <v>43454</v>
      </c>
      <c r="AI52" s="4" t="s">
        <v>570</v>
      </c>
      <c r="AJ52" s="4" t="s">
        <v>430</v>
      </c>
      <c r="AK52" s="1">
        <v>43647</v>
      </c>
      <c r="AL52" s="33">
        <v>2.6</v>
      </c>
      <c r="AM52" s="33">
        <v>2.5999999999999999E-2</v>
      </c>
      <c r="AN52" s="4" t="s">
        <v>328</v>
      </c>
      <c r="AO52" s="1">
        <v>42886</v>
      </c>
      <c r="AP52" s="4" t="s">
        <v>539</v>
      </c>
      <c r="AQ52" s="4" t="s">
        <v>430</v>
      </c>
      <c r="AR52" s="4" t="s">
        <v>377</v>
      </c>
      <c r="AS52" s="4" t="s">
        <v>378</v>
      </c>
      <c r="AT52" s="4" t="s">
        <v>343</v>
      </c>
      <c r="AU52" s="6">
        <v>1801.54</v>
      </c>
      <c r="AV52" s="4" t="s">
        <v>330</v>
      </c>
      <c r="AW52" s="4">
        <v>5506066492</v>
      </c>
      <c r="AX52" s="4" t="s">
        <v>383</v>
      </c>
      <c r="AY52" s="4" t="s">
        <v>328</v>
      </c>
      <c r="AZ52" s="1"/>
      <c r="BA52" s="4"/>
      <c r="BB52" s="1">
        <v>43454</v>
      </c>
      <c r="BC52" s="4" t="s">
        <v>768</v>
      </c>
      <c r="BD52" s="4" t="s">
        <v>430</v>
      </c>
      <c r="BE52" s="1">
        <v>43647</v>
      </c>
      <c r="BF52" s="33">
        <v>0</v>
      </c>
      <c r="BG52" s="33">
        <v>0</v>
      </c>
      <c r="BH52" s="4" t="s">
        <v>328</v>
      </c>
      <c r="BI52" s="1"/>
      <c r="BJ52" s="4"/>
      <c r="BK52" s="4" t="s">
        <v>430</v>
      </c>
      <c r="BL52" s="4" t="s">
        <v>377</v>
      </c>
      <c r="BM52" s="4" t="s">
        <v>378</v>
      </c>
      <c r="BN52" s="4" t="s">
        <v>342</v>
      </c>
      <c r="BO52" s="6">
        <v>17.079999999999998</v>
      </c>
      <c r="BP52" s="4" t="s">
        <v>330</v>
      </c>
      <c r="BQ52" s="4">
        <v>5504097128</v>
      </c>
      <c r="BR52" s="4" t="s">
        <v>381</v>
      </c>
      <c r="BS52" s="4" t="s">
        <v>328</v>
      </c>
      <c r="BT52" s="1"/>
      <c r="BU52" s="4"/>
      <c r="BV52" s="1">
        <v>43452</v>
      </c>
      <c r="BW52" s="4" t="s">
        <v>769</v>
      </c>
      <c r="BX52" s="4" t="s">
        <v>430</v>
      </c>
      <c r="BY52" s="1">
        <v>43647</v>
      </c>
      <c r="BZ52" s="33">
        <v>5</v>
      </c>
      <c r="CA52" s="33">
        <v>2.5999999999999999E-2</v>
      </c>
      <c r="CB52" s="4" t="s">
        <v>328</v>
      </c>
      <c r="CC52" s="1">
        <v>42886</v>
      </c>
      <c r="CD52" s="4" t="s">
        <v>539</v>
      </c>
      <c r="CE52" s="4" t="s">
        <v>430</v>
      </c>
      <c r="CF52" s="4" t="s">
        <v>377</v>
      </c>
      <c r="CG52" s="4" t="s">
        <v>378</v>
      </c>
      <c r="CH52" s="4" t="s">
        <v>342</v>
      </c>
      <c r="CI52" s="6">
        <v>91.53</v>
      </c>
      <c r="CJ52" s="4" t="s">
        <v>330</v>
      </c>
      <c r="CK52" s="4">
        <v>5504037369</v>
      </c>
      <c r="CL52" s="4" t="s">
        <v>372</v>
      </c>
      <c r="CM52" s="4" t="s">
        <v>328</v>
      </c>
      <c r="CN52" s="1"/>
      <c r="CO52" s="4"/>
      <c r="CP52" s="1">
        <v>43453</v>
      </c>
      <c r="CQ52" s="4" t="s">
        <v>770</v>
      </c>
      <c r="CR52" s="4" t="s">
        <v>430</v>
      </c>
      <c r="CS52" s="1">
        <v>43282</v>
      </c>
      <c r="CT52" s="33">
        <v>6.94</v>
      </c>
      <c r="CU52" s="33">
        <v>0</v>
      </c>
      <c r="CV52" s="4" t="s">
        <v>328</v>
      </c>
      <c r="CW52" s="1">
        <v>42003</v>
      </c>
      <c r="CX52" s="4" t="s">
        <v>444</v>
      </c>
      <c r="CY52" s="4" t="s">
        <v>430</v>
      </c>
      <c r="CZ52" s="4" t="s">
        <v>377</v>
      </c>
      <c r="DA52" s="4" t="s">
        <v>378</v>
      </c>
      <c r="DB52" s="4" t="s">
        <v>342</v>
      </c>
      <c r="DC52" s="6">
        <v>19.940000000000001</v>
      </c>
      <c r="DD52" s="4" t="s">
        <v>330</v>
      </c>
      <c r="DE52" s="4">
        <v>5504097128</v>
      </c>
      <c r="DF52" s="4" t="s">
        <v>381</v>
      </c>
      <c r="DG52" s="4" t="s">
        <v>328</v>
      </c>
      <c r="DH52" s="1"/>
      <c r="DI52" s="4"/>
      <c r="DJ52" s="1">
        <v>43452</v>
      </c>
      <c r="DK52" s="4" t="s">
        <v>771</v>
      </c>
      <c r="DL52" s="4" t="s">
        <v>430</v>
      </c>
      <c r="DM52" s="1">
        <v>43282</v>
      </c>
      <c r="DN52" s="33">
        <v>7.6</v>
      </c>
      <c r="DO52" s="33">
        <v>0</v>
      </c>
      <c r="DP52" s="4" t="s">
        <v>328</v>
      </c>
      <c r="DQ52" s="1">
        <v>41893</v>
      </c>
      <c r="DR52" s="4" t="s">
        <v>441</v>
      </c>
      <c r="DS52" s="4" t="s">
        <v>430</v>
      </c>
      <c r="DT52" s="2">
        <f>IF(C52=[1]Лист1!$C50,1,0)</f>
        <v>1</v>
      </c>
    </row>
    <row r="53" spans="1:124" s="45" customFormat="1" ht="15" customHeight="1" x14ac:dyDescent="0.25">
      <c r="A53" s="27">
        <v>50</v>
      </c>
      <c r="B53" s="42" t="s">
        <v>755</v>
      </c>
      <c r="C53" s="43" t="s">
        <v>756</v>
      </c>
      <c r="D53" s="4" t="s">
        <v>377</v>
      </c>
      <c r="E53" s="4" t="s">
        <v>378</v>
      </c>
      <c r="F53" s="4" t="s">
        <v>346</v>
      </c>
      <c r="G53" s="6">
        <v>4.0599999999999996</v>
      </c>
      <c r="H53" s="4" t="s">
        <v>330</v>
      </c>
      <c r="I53" s="4">
        <v>5503248040</v>
      </c>
      <c r="J53" s="4" t="s">
        <v>379</v>
      </c>
      <c r="K53" s="4" t="s">
        <v>328</v>
      </c>
      <c r="L53" s="1"/>
      <c r="M53" s="4"/>
      <c r="N53" s="46">
        <v>43453</v>
      </c>
      <c r="O53" s="47" t="s">
        <v>767</v>
      </c>
      <c r="P53" s="4" t="s">
        <v>430</v>
      </c>
      <c r="Q53" s="46">
        <v>43647</v>
      </c>
      <c r="R53" s="33">
        <v>0</v>
      </c>
      <c r="S53" s="33">
        <v>2.15</v>
      </c>
      <c r="T53" s="4" t="s">
        <v>328</v>
      </c>
      <c r="U53" s="1">
        <v>42886</v>
      </c>
      <c r="V53" s="4" t="s">
        <v>538</v>
      </c>
      <c r="W53" s="4" t="s">
        <v>430</v>
      </c>
      <c r="X53" s="4" t="s">
        <v>377</v>
      </c>
      <c r="Y53" s="4" t="s">
        <v>378</v>
      </c>
      <c r="Z53" s="4" t="s">
        <v>342</v>
      </c>
      <c r="AA53" s="6">
        <v>102.34</v>
      </c>
      <c r="AB53" s="4" t="s">
        <v>330</v>
      </c>
      <c r="AC53" s="4">
        <v>5503249258</v>
      </c>
      <c r="AD53" s="4" t="s">
        <v>380</v>
      </c>
      <c r="AE53" s="4" t="s">
        <v>328</v>
      </c>
      <c r="AF53" s="1"/>
      <c r="AG53" s="4"/>
      <c r="AH53" s="1">
        <v>43454</v>
      </c>
      <c r="AI53" s="4" t="s">
        <v>570</v>
      </c>
      <c r="AJ53" s="4" t="s">
        <v>430</v>
      </c>
      <c r="AK53" s="1">
        <v>43647</v>
      </c>
      <c r="AL53" s="33">
        <v>3.4</v>
      </c>
      <c r="AM53" s="33">
        <v>4.2000000000000003E-2</v>
      </c>
      <c r="AN53" s="4" t="s">
        <v>328</v>
      </c>
      <c r="AO53" s="1">
        <v>42886</v>
      </c>
      <c r="AP53" s="4" t="s">
        <v>539</v>
      </c>
      <c r="AQ53" s="4" t="s">
        <v>430</v>
      </c>
      <c r="AR53" s="4" t="s">
        <v>377</v>
      </c>
      <c r="AS53" s="4" t="s">
        <v>378</v>
      </c>
      <c r="AT53" s="4" t="s">
        <v>343</v>
      </c>
      <c r="AU53" s="6">
        <v>1561.45</v>
      </c>
      <c r="AV53" s="4" t="s">
        <v>330</v>
      </c>
      <c r="AW53" s="4">
        <v>5503249258</v>
      </c>
      <c r="AX53" s="4" t="s">
        <v>380</v>
      </c>
      <c r="AY53" s="4" t="s">
        <v>328</v>
      </c>
      <c r="AZ53" s="1"/>
      <c r="BA53" s="4"/>
      <c r="BB53" s="1">
        <v>43454</v>
      </c>
      <c r="BC53" s="4" t="s">
        <v>768</v>
      </c>
      <c r="BD53" s="4" t="s">
        <v>430</v>
      </c>
      <c r="BE53" s="1">
        <v>43647</v>
      </c>
      <c r="BF53" s="33">
        <v>0</v>
      </c>
      <c r="BG53" s="33">
        <v>0</v>
      </c>
      <c r="BH53" s="4" t="s">
        <v>328</v>
      </c>
      <c r="BI53" s="1"/>
      <c r="BJ53" s="4"/>
      <c r="BK53" s="4" t="s">
        <v>430</v>
      </c>
      <c r="BL53" s="4" t="s">
        <v>377</v>
      </c>
      <c r="BM53" s="4" t="s">
        <v>378</v>
      </c>
      <c r="BN53" s="4" t="s">
        <v>342</v>
      </c>
      <c r="BO53" s="6">
        <v>17.079999999999998</v>
      </c>
      <c r="BP53" s="4" t="s">
        <v>330</v>
      </c>
      <c r="BQ53" s="4">
        <v>5504097128</v>
      </c>
      <c r="BR53" s="4" t="s">
        <v>381</v>
      </c>
      <c r="BS53" s="4" t="s">
        <v>328</v>
      </c>
      <c r="BT53" s="1"/>
      <c r="BU53" s="4"/>
      <c r="BV53" s="1">
        <v>43452</v>
      </c>
      <c r="BW53" s="4" t="s">
        <v>769</v>
      </c>
      <c r="BX53" s="4" t="s">
        <v>430</v>
      </c>
      <c r="BY53" s="1">
        <v>43647</v>
      </c>
      <c r="BZ53" s="33">
        <v>5.0999999999999996</v>
      </c>
      <c r="CA53" s="33">
        <v>4.2000000000000003E-2</v>
      </c>
      <c r="CB53" s="4"/>
      <c r="CC53" s="1"/>
      <c r="CD53" s="4"/>
      <c r="CE53" s="4"/>
      <c r="CF53" s="4"/>
      <c r="CG53" s="4"/>
      <c r="CH53" s="4" t="s">
        <v>342</v>
      </c>
      <c r="CI53" s="6">
        <v>91.53</v>
      </c>
      <c r="CJ53" s="4" t="s">
        <v>330</v>
      </c>
      <c r="CK53" s="4">
        <v>5504037369</v>
      </c>
      <c r="CL53" s="4" t="s">
        <v>372</v>
      </c>
      <c r="CM53" s="4" t="s">
        <v>328</v>
      </c>
      <c r="CN53" s="1"/>
      <c r="CO53" s="4"/>
      <c r="CP53" s="1">
        <v>43453</v>
      </c>
      <c r="CQ53" s="4" t="s">
        <v>770</v>
      </c>
      <c r="CR53" s="4" t="s">
        <v>430</v>
      </c>
      <c r="CS53" s="1">
        <v>43282</v>
      </c>
      <c r="CT53" s="33">
        <v>6.94</v>
      </c>
      <c r="CU53" s="33">
        <v>0</v>
      </c>
      <c r="CV53" s="4" t="s">
        <v>328</v>
      </c>
      <c r="CW53" s="1">
        <v>42003</v>
      </c>
      <c r="CX53" s="4" t="s">
        <v>444</v>
      </c>
      <c r="CY53" s="4" t="s">
        <v>430</v>
      </c>
      <c r="CZ53" s="4" t="s">
        <v>377</v>
      </c>
      <c r="DA53" s="4" t="s">
        <v>378</v>
      </c>
      <c r="DB53" s="4" t="s">
        <v>342</v>
      </c>
      <c r="DC53" s="6">
        <v>19.940000000000001</v>
      </c>
      <c r="DD53" s="4" t="s">
        <v>330</v>
      </c>
      <c r="DE53" s="4">
        <v>5504097129</v>
      </c>
      <c r="DF53" s="4" t="s">
        <v>381</v>
      </c>
      <c r="DG53" s="4" t="s">
        <v>328</v>
      </c>
      <c r="DH53" s="1"/>
      <c r="DI53" s="4"/>
      <c r="DJ53" s="1">
        <v>43452</v>
      </c>
      <c r="DK53" s="4" t="s">
        <v>771</v>
      </c>
      <c r="DL53" s="4" t="s">
        <v>430</v>
      </c>
      <c r="DM53" s="1">
        <v>43283</v>
      </c>
      <c r="DN53" s="33">
        <v>7.6</v>
      </c>
      <c r="DO53" s="33">
        <v>0</v>
      </c>
      <c r="DP53" s="4" t="s">
        <v>328</v>
      </c>
      <c r="DQ53" s="1">
        <v>41894</v>
      </c>
      <c r="DR53" s="4" t="s">
        <v>772</v>
      </c>
      <c r="DS53" s="4" t="s">
        <v>430</v>
      </c>
      <c r="DT53" s="2">
        <f>IF(C53=[1]Лист1!$C51,1,0)</f>
        <v>1</v>
      </c>
    </row>
    <row r="54" spans="1:124" ht="15" customHeight="1" x14ac:dyDescent="0.25">
      <c r="A54" s="27">
        <v>51</v>
      </c>
      <c r="B54" s="28" t="s">
        <v>476</v>
      </c>
      <c r="C54" s="28" t="s">
        <v>521</v>
      </c>
      <c r="D54" s="4" t="s">
        <v>377</v>
      </c>
      <c r="E54" s="4" t="s">
        <v>378</v>
      </c>
      <c r="F54" s="4" t="s">
        <v>346</v>
      </c>
      <c r="G54" s="6">
        <v>4.0599999999999996</v>
      </c>
      <c r="H54" s="4" t="s">
        <v>330</v>
      </c>
      <c r="I54" s="4">
        <v>5503248041</v>
      </c>
      <c r="J54" s="4" t="s">
        <v>379</v>
      </c>
      <c r="K54" s="4" t="s">
        <v>328</v>
      </c>
      <c r="L54" s="1"/>
      <c r="M54" s="4"/>
      <c r="N54" s="46">
        <v>43453</v>
      </c>
      <c r="O54" s="47" t="s">
        <v>767</v>
      </c>
      <c r="P54" s="4" t="s">
        <v>430</v>
      </c>
      <c r="Q54" s="46">
        <v>43647</v>
      </c>
      <c r="R54" s="33">
        <v>0</v>
      </c>
      <c r="S54" s="33">
        <v>1.0389999999999999</v>
      </c>
      <c r="T54" s="4" t="s">
        <v>328</v>
      </c>
      <c r="U54" s="1">
        <v>42886</v>
      </c>
      <c r="V54" s="4" t="s">
        <v>538</v>
      </c>
      <c r="W54" s="4" t="s">
        <v>430</v>
      </c>
      <c r="X54" s="4" t="s">
        <v>377</v>
      </c>
      <c r="Y54" s="4" t="s">
        <v>378</v>
      </c>
      <c r="Z54" s="4" t="s">
        <v>342</v>
      </c>
      <c r="AA54" s="6">
        <v>104.16</v>
      </c>
      <c r="AB54" s="4" t="s">
        <v>330</v>
      </c>
      <c r="AC54" s="4">
        <v>5506066492</v>
      </c>
      <c r="AD54" s="4" t="s">
        <v>383</v>
      </c>
      <c r="AE54" s="4" t="s">
        <v>328</v>
      </c>
      <c r="AF54" s="1"/>
      <c r="AG54" s="4"/>
      <c r="AH54" s="1">
        <v>43454</v>
      </c>
      <c r="AI54" s="4" t="s">
        <v>570</v>
      </c>
      <c r="AJ54" s="4" t="s">
        <v>430</v>
      </c>
      <c r="AK54" s="1">
        <v>43647</v>
      </c>
      <c r="AL54" s="33">
        <v>3.4</v>
      </c>
      <c r="AM54" s="33">
        <v>4.2000000000000003E-2</v>
      </c>
      <c r="AN54" s="4" t="s">
        <v>328</v>
      </c>
      <c r="AO54" s="1">
        <v>42886</v>
      </c>
      <c r="AP54" s="4" t="s">
        <v>539</v>
      </c>
      <c r="AQ54" s="4" t="s">
        <v>430</v>
      </c>
      <c r="AR54" s="4" t="s">
        <v>377</v>
      </c>
      <c r="AS54" s="4" t="s">
        <v>378</v>
      </c>
      <c r="AT54" s="4" t="s">
        <v>343</v>
      </c>
      <c r="AU54" s="6">
        <v>1801.54</v>
      </c>
      <c r="AV54" s="4" t="s">
        <v>330</v>
      </c>
      <c r="AW54" s="4">
        <v>5506066492</v>
      </c>
      <c r="AX54" s="4" t="s">
        <v>383</v>
      </c>
      <c r="AY54" s="4" t="s">
        <v>328</v>
      </c>
      <c r="AZ54" s="1"/>
      <c r="BA54" s="4"/>
      <c r="BB54" s="1">
        <v>43454</v>
      </c>
      <c r="BC54" s="4" t="s">
        <v>768</v>
      </c>
      <c r="BD54" s="4" t="s">
        <v>430</v>
      </c>
      <c r="BE54" s="1">
        <v>43647</v>
      </c>
      <c r="BF54" s="33">
        <v>0</v>
      </c>
      <c r="BG54" s="33">
        <v>0</v>
      </c>
      <c r="BH54" s="4" t="s">
        <v>328</v>
      </c>
      <c r="BI54" s="1"/>
      <c r="BJ54" s="4"/>
      <c r="BK54" s="4" t="s">
        <v>430</v>
      </c>
      <c r="BL54" s="4" t="s">
        <v>377</v>
      </c>
      <c r="BM54" s="4" t="s">
        <v>378</v>
      </c>
      <c r="BN54" s="4" t="s">
        <v>342</v>
      </c>
      <c r="BO54" s="6">
        <v>17.079999999999998</v>
      </c>
      <c r="BP54" s="4" t="s">
        <v>330</v>
      </c>
      <c r="BQ54" s="4">
        <v>5504097128</v>
      </c>
      <c r="BR54" s="4" t="s">
        <v>381</v>
      </c>
      <c r="BS54" s="4" t="s">
        <v>328</v>
      </c>
      <c r="BT54" s="1"/>
      <c r="BU54" s="4"/>
      <c r="BV54" s="1">
        <v>43452</v>
      </c>
      <c r="BW54" s="4" t="s">
        <v>769</v>
      </c>
      <c r="BX54" s="4" t="s">
        <v>430</v>
      </c>
      <c r="BY54" s="1">
        <v>43647</v>
      </c>
      <c r="BZ54" s="33">
        <v>5.0999999999999996</v>
      </c>
      <c r="CA54" s="33">
        <v>4.2000000000000003E-2</v>
      </c>
      <c r="CB54" s="4" t="s">
        <v>328</v>
      </c>
      <c r="CC54" s="1">
        <v>42886</v>
      </c>
      <c r="CD54" s="4" t="s">
        <v>539</v>
      </c>
      <c r="CE54" s="4" t="s">
        <v>430</v>
      </c>
      <c r="CF54" s="4" t="s">
        <v>377</v>
      </c>
      <c r="CG54" s="4" t="s">
        <v>378</v>
      </c>
      <c r="CH54" s="4" t="s">
        <v>342</v>
      </c>
      <c r="CI54" s="6">
        <v>91.53</v>
      </c>
      <c r="CJ54" s="4" t="s">
        <v>330</v>
      </c>
      <c r="CK54" s="4">
        <v>5504037369</v>
      </c>
      <c r="CL54" s="4" t="s">
        <v>372</v>
      </c>
      <c r="CM54" s="4" t="s">
        <v>328</v>
      </c>
      <c r="CN54" s="1"/>
      <c r="CO54" s="4"/>
      <c r="CP54" s="1">
        <v>43453</v>
      </c>
      <c r="CQ54" s="4" t="s">
        <v>770</v>
      </c>
      <c r="CR54" s="4" t="s">
        <v>430</v>
      </c>
      <c r="CS54" s="1">
        <v>43282</v>
      </c>
      <c r="CT54" s="33">
        <v>6.94</v>
      </c>
      <c r="CU54" s="33">
        <v>0</v>
      </c>
      <c r="CV54" s="4" t="s">
        <v>328</v>
      </c>
      <c r="CW54" s="1">
        <v>42003</v>
      </c>
      <c r="CX54" s="4" t="s">
        <v>444</v>
      </c>
      <c r="CY54" s="4" t="s">
        <v>430</v>
      </c>
      <c r="CZ54" s="4" t="s">
        <v>377</v>
      </c>
      <c r="DA54" s="4" t="s">
        <v>378</v>
      </c>
      <c r="DB54" s="4" t="s">
        <v>342</v>
      </c>
      <c r="DC54" s="6">
        <v>19.940000000000001</v>
      </c>
      <c r="DD54" s="4" t="s">
        <v>330</v>
      </c>
      <c r="DE54" s="4">
        <v>5504097130</v>
      </c>
      <c r="DF54" s="4" t="s">
        <v>381</v>
      </c>
      <c r="DG54" s="4" t="s">
        <v>328</v>
      </c>
      <c r="DH54" s="1"/>
      <c r="DI54" s="4"/>
      <c r="DJ54" s="1">
        <v>43452</v>
      </c>
      <c r="DK54" s="4" t="s">
        <v>771</v>
      </c>
      <c r="DL54" s="4" t="s">
        <v>430</v>
      </c>
      <c r="DM54" s="1">
        <v>43284</v>
      </c>
      <c r="DN54" s="33">
        <v>8.5</v>
      </c>
      <c r="DO54" s="33">
        <v>0</v>
      </c>
      <c r="DP54" s="4" t="s">
        <v>328</v>
      </c>
      <c r="DQ54" s="1">
        <v>41895</v>
      </c>
      <c r="DR54" s="4" t="s">
        <v>773</v>
      </c>
      <c r="DS54" s="4" t="s">
        <v>430</v>
      </c>
      <c r="DT54" s="2">
        <f>IF(C54=[1]Лист1!$C52,1,0)</f>
        <v>1</v>
      </c>
    </row>
    <row r="55" spans="1:124" ht="15" customHeight="1" x14ac:dyDescent="0.25">
      <c r="A55" s="27">
        <v>52</v>
      </c>
      <c r="B55" s="42" t="s">
        <v>757</v>
      </c>
      <c r="C55" s="43" t="s">
        <v>758</v>
      </c>
      <c r="D55" s="4" t="s">
        <v>377</v>
      </c>
      <c r="E55" s="4" t="s">
        <v>378</v>
      </c>
      <c r="F55" s="4" t="s">
        <v>346</v>
      </c>
      <c r="G55" s="6">
        <v>2.84</v>
      </c>
      <c r="H55" s="4" t="s">
        <v>330</v>
      </c>
      <c r="I55" s="4">
        <v>5503248042</v>
      </c>
      <c r="J55" s="4" t="s">
        <v>379</v>
      </c>
      <c r="K55" s="4" t="s">
        <v>328</v>
      </c>
      <c r="L55" s="1"/>
      <c r="M55" s="4"/>
      <c r="N55" s="46">
        <v>43453</v>
      </c>
      <c r="O55" s="47" t="s">
        <v>767</v>
      </c>
      <c r="P55" s="4" t="s">
        <v>430</v>
      </c>
      <c r="Q55" s="46">
        <v>43647</v>
      </c>
      <c r="R55" s="33">
        <v>0</v>
      </c>
      <c r="S55" s="33">
        <v>2.7250000000000001</v>
      </c>
      <c r="T55" s="4" t="s">
        <v>328</v>
      </c>
      <c r="U55" s="1">
        <v>42886</v>
      </c>
      <c r="V55" s="4" t="s">
        <v>538</v>
      </c>
      <c r="W55" s="4" t="s">
        <v>430</v>
      </c>
      <c r="X55" s="4" t="s">
        <v>377</v>
      </c>
      <c r="Y55" s="4" t="s">
        <v>378</v>
      </c>
      <c r="Z55" s="4" t="s">
        <v>342</v>
      </c>
      <c r="AA55" s="6">
        <v>102.34</v>
      </c>
      <c r="AB55" s="4" t="s">
        <v>330</v>
      </c>
      <c r="AC55" s="4">
        <v>5503249258</v>
      </c>
      <c r="AD55" s="4" t="s">
        <v>380</v>
      </c>
      <c r="AE55" s="4" t="s">
        <v>328</v>
      </c>
      <c r="AF55" s="1"/>
      <c r="AG55" s="4"/>
      <c r="AH55" s="1">
        <v>43454</v>
      </c>
      <c r="AI55" s="4" t="s">
        <v>570</v>
      </c>
      <c r="AJ55" s="4" t="s">
        <v>430</v>
      </c>
      <c r="AK55" s="1">
        <v>43647</v>
      </c>
      <c r="AL55" s="33">
        <v>2.6</v>
      </c>
      <c r="AM55" s="33">
        <v>2.5999999999999999E-2</v>
      </c>
      <c r="AN55" s="4" t="s">
        <v>328</v>
      </c>
      <c r="AO55" s="1">
        <v>42886</v>
      </c>
      <c r="AP55" s="4" t="s">
        <v>539</v>
      </c>
      <c r="AQ55" s="4" t="s">
        <v>430</v>
      </c>
      <c r="AR55" s="4" t="s">
        <v>377</v>
      </c>
      <c r="AS55" s="4" t="s">
        <v>378</v>
      </c>
      <c r="AT55" s="4" t="s">
        <v>343</v>
      </c>
      <c r="AU55" s="6">
        <v>1561.45</v>
      </c>
      <c r="AV55" s="4" t="s">
        <v>330</v>
      </c>
      <c r="AW55" s="4">
        <v>5503249258</v>
      </c>
      <c r="AX55" s="4" t="s">
        <v>380</v>
      </c>
      <c r="AY55" s="4" t="s">
        <v>328</v>
      </c>
      <c r="AZ55" s="1"/>
      <c r="BA55" s="4"/>
      <c r="BB55" s="1">
        <v>43454</v>
      </c>
      <c r="BC55" s="4" t="s">
        <v>768</v>
      </c>
      <c r="BD55" s="4" t="s">
        <v>430</v>
      </c>
      <c r="BE55" s="1">
        <v>43647</v>
      </c>
      <c r="BF55" s="33">
        <v>0</v>
      </c>
      <c r="BG55" s="33">
        <v>0</v>
      </c>
      <c r="BH55" s="4" t="s">
        <v>328</v>
      </c>
      <c r="BI55" s="1"/>
      <c r="BJ55" s="4"/>
      <c r="BK55" s="4" t="s">
        <v>430</v>
      </c>
      <c r="BL55" s="4" t="s">
        <v>377</v>
      </c>
      <c r="BM55" s="4" t="s">
        <v>378</v>
      </c>
      <c r="BN55" s="4" t="s">
        <v>342</v>
      </c>
      <c r="BO55" s="6">
        <v>17.079999999999998</v>
      </c>
      <c r="BP55" s="4" t="s">
        <v>330</v>
      </c>
      <c r="BQ55" s="4">
        <v>5504097128</v>
      </c>
      <c r="BR55" s="4" t="s">
        <v>381</v>
      </c>
      <c r="BS55" s="4" t="s">
        <v>328</v>
      </c>
      <c r="BT55" s="1"/>
      <c r="BU55" s="4"/>
      <c r="BV55" s="1">
        <v>43452</v>
      </c>
      <c r="BW55" s="4" t="s">
        <v>769</v>
      </c>
      <c r="BX55" s="4" t="s">
        <v>430</v>
      </c>
      <c r="BY55" s="1">
        <v>43647</v>
      </c>
      <c r="BZ55" s="33">
        <v>5</v>
      </c>
      <c r="CA55" s="33">
        <v>2.5999999999999999E-2</v>
      </c>
      <c r="CB55" s="4"/>
      <c r="CC55" s="1"/>
      <c r="CD55" s="4"/>
      <c r="CE55" s="4"/>
      <c r="CF55" s="4"/>
      <c r="CG55" s="4"/>
      <c r="CH55" s="4"/>
      <c r="CI55" s="6"/>
      <c r="CJ55" s="4"/>
      <c r="CK55" s="4"/>
      <c r="CL55" s="4"/>
      <c r="CM55" s="4"/>
      <c r="CN55" s="1"/>
      <c r="CO55" s="4"/>
      <c r="CP55" s="1"/>
      <c r="CQ55" s="4"/>
      <c r="CR55" s="4"/>
      <c r="CS55" s="1"/>
      <c r="CT55" s="33"/>
      <c r="CU55" s="33"/>
      <c r="CV55" s="4"/>
      <c r="CW55" s="1"/>
      <c r="CX55" s="4"/>
      <c r="CY55" s="4"/>
      <c r="CZ55" s="4" t="s">
        <v>377</v>
      </c>
      <c r="DA55" s="4" t="s">
        <v>378</v>
      </c>
      <c r="DB55" s="4" t="s">
        <v>342</v>
      </c>
      <c r="DC55" s="6">
        <v>19.940000000000001</v>
      </c>
      <c r="DD55" s="4" t="s">
        <v>330</v>
      </c>
      <c r="DE55" s="4">
        <v>5504097131</v>
      </c>
      <c r="DF55" s="4" t="s">
        <v>381</v>
      </c>
      <c r="DG55" s="4" t="s">
        <v>328</v>
      </c>
      <c r="DH55" s="1"/>
      <c r="DI55" s="4"/>
      <c r="DJ55" s="1">
        <v>43452</v>
      </c>
      <c r="DK55" s="4" t="s">
        <v>771</v>
      </c>
      <c r="DL55" s="4" t="s">
        <v>430</v>
      </c>
      <c r="DM55" s="1">
        <v>43285</v>
      </c>
      <c r="DN55" s="33">
        <v>8.5</v>
      </c>
      <c r="DO55" s="33">
        <v>0</v>
      </c>
      <c r="DP55" s="4" t="s">
        <v>328</v>
      </c>
      <c r="DQ55" s="1">
        <v>41896</v>
      </c>
      <c r="DR55" s="4" t="s">
        <v>774</v>
      </c>
      <c r="DS55" s="4" t="s">
        <v>430</v>
      </c>
      <c r="DT55" s="2">
        <f>IF(C55=[1]Лист1!$C53,1,0)</f>
        <v>1</v>
      </c>
    </row>
    <row r="56" spans="1:124" ht="15" customHeight="1" x14ac:dyDescent="0.25">
      <c r="A56" s="27">
        <v>53</v>
      </c>
      <c r="B56" s="28" t="s">
        <v>478</v>
      </c>
      <c r="C56" s="28" t="s">
        <v>522</v>
      </c>
      <c r="D56" s="4" t="s">
        <v>377</v>
      </c>
      <c r="E56" s="4" t="s">
        <v>378</v>
      </c>
      <c r="F56" s="4" t="s">
        <v>346</v>
      </c>
      <c r="G56" s="6">
        <v>4.0599999999999996</v>
      </c>
      <c r="H56" s="4" t="s">
        <v>330</v>
      </c>
      <c r="I56" s="4">
        <v>5503248039</v>
      </c>
      <c r="J56" s="4" t="s">
        <v>379</v>
      </c>
      <c r="K56" s="4" t="s">
        <v>328</v>
      </c>
      <c r="L56" s="1"/>
      <c r="M56" s="4"/>
      <c r="N56" s="46">
        <v>43453</v>
      </c>
      <c r="O56" s="47" t="s">
        <v>767</v>
      </c>
      <c r="P56" s="4" t="s">
        <v>430</v>
      </c>
      <c r="Q56" s="46">
        <v>43647</v>
      </c>
      <c r="R56" s="33">
        <v>0</v>
      </c>
      <c r="S56" s="33">
        <v>1.9430000000000001</v>
      </c>
      <c r="T56" s="4" t="s">
        <v>328</v>
      </c>
      <c r="U56" s="1">
        <v>42886</v>
      </c>
      <c r="V56" s="4" t="s">
        <v>538</v>
      </c>
      <c r="W56" s="4" t="s">
        <v>430</v>
      </c>
      <c r="X56" s="4" t="s">
        <v>377</v>
      </c>
      <c r="Y56" s="4" t="s">
        <v>378</v>
      </c>
      <c r="Z56" s="4" t="s">
        <v>342</v>
      </c>
      <c r="AA56" s="6">
        <v>102.34</v>
      </c>
      <c r="AB56" s="4" t="s">
        <v>330</v>
      </c>
      <c r="AC56" s="4">
        <v>5503249258</v>
      </c>
      <c r="AD56" s="4" t="s">
        <v>380</v>
      </c>
      <c r="AE56" s="4" t="s">
        <v>328</v>
      </c>
      <c r="AF56" s="1"/>
      <c r="AG56" s="4"/>
      <c r="AH56" s="1">
        <v>43454</v>
      </c>
      <c r="AI56" s="4" t="s">
        <v>570</v>
      </c>
      <c r="AJ56" s="4" t="s">
        <v>430</v>
      </c>
      <c r="AK56" s="1">
        <v>43647</v>
      </c>
      <c r="AL56" s="33">
        <v>2.6</v>
      </c>
      <c r="AM56" s="33">
        <v>2.5999999999999999E-2</v>
      </c>
      <c r="AN56" s="4" t="s">
        <v>328</v>
      </c>
      <c r="AO56" s="1">
        <v>42886</v>
      </c>
      <c r="AP56" s="4" t="s">
        <v>539</v>
      </c>
      <c r="AQ56" s="4" t="s">
        <v>430</v>
      </c>
      <c r="AR56" s="4" t="s">
        <v>377</v>
      </c>
      <c r="AS56" s="4" t="s">
        <v>378</v>
      </c>
      <c r="AT56" s="4" t="s">
        <v>343</v>
      </c>
      <c r="AU56" s="6">
        <v>1561.45</v>
      </c>
      <c r="AV56" s="4" t="s">
        <v>330</v>
      </c>
      <c r="AW56" s="4">
        <v>5503249258</v>
      </c>
      <c r="AX56" s="4" t="s">
        <v>380</v>
      </c>
      <c r="AY56" s="4" t="s">
        <v>328</v>
      </c>
      <c r="AZ56" s="1"/>
      <c r="BA56" s="4"/>
      <c r="BB56" s="1">
        <v>43454</v>
      </c>
      <c r="BC56" s="4" t="s">
        <v>768</v>
      </c>
      <c r="BD56" s="4" t="s">
        <v>430</v>
      </c>
      <c r="BE56" s="1">
        <v>43647</v>
      </c>
      <c r="BF56" s="33">
        <v>0</v>
      </c>
      <c r="BG56" s="33">
        <v>0</v>
      </c>
      <c r="BH56" s="4" t="s">
        <v>328</v>
      </c>
      <c r="BI56" s="1"/>
      <c r="BJ56" s="4"/>
      <c r="BK56" s="4" t="s">
        <v>430</v>
      </c>
      <c r="BL56" s="4" t="s">
        <v>377</v>
      </c>
      <c r="BM56" s="4" t="s">
        <v>378</v>
      </c>
      <c r="BN56" s="4" t="s">
        <v>342</v>
      </c>
      <c r="BO56" s="6">
        <v>17.079999999999998</v>
      </c>
      <c r="BP56" s="4" t="s">
        <v>330</v>
      </c>
      <c r="BQ56" s="4">
        <v>5504097128</v>
      </c>
      <c r="BR56" s="4" t="s">
        <v>381</v>
      </c>
      <c r="BS56" s="4" t="s">
        <v>328</v>
      </c>
      <c r="BT56" s="1"/>
      <c r="BU56" s="4"/>
      <c r="BV56" s="1">
        <v>43452</v>
      </c>
      <c r="BW56" s="4" t="s">
        <v>769</v>
      </c>
      <c r="BX56" s="4" t="s">
        <v>430</v>
      </c>
      <c r="BY56" s="1">
        <v>43647</v>
      </c>
      <c r="BZ56" s="33">
        <v>5</v>
      </c>
      <c r="CA56" s="33">
        <v>2.5999999999999999E-2</v>
      </c>
      <c r="CB56" s="4" t="s">
        <v>328</v>
      </c>
      <c r="CC56" s="1">
        <v>42886</v>
      </c>
      <c r="CD56" s="4" t="s">
        <v>539</v>
      </c>
      <c r="CE56" s="4" t="s">
        <v>430</v>
      </c>
      <c r="CF56" s="4" t="s">
        <v>377</v>
      </c>
      <c r="CG56" s="4" t="s">
        <v>378</v>
      </c>
      <c r="CH56" s="4" t="s">
        <v>342</v>
      </c>
      <c r="CI56" s="6">
        <v>91.53</v>
      </c>
      <c r="CJ56" s="4" t="s">
        <v>330</v>
      </c>
      <c r="CK56" s="4">
        <v>5504037369</v>
      </c>
      <c r="CL56" s="4" t="s">
        <v>372</v>
      </c>
      <c r="CM56" s="4" t="s">
        <v>328</v>
      </c>
      <c r="CN56" s="1"/>
      <c r="CO56" s="4"/>
      <c r="CP56" s="1">
        <v>43453</v>
      </c>
      <c r="CQ56" s="4" t="s">
        <v>770</v>
      </c>
      <c r="CR56" s="4" t="s">
        <v>430</v>
      </c>
      <c r="CS56" s="1">
        <v>43282</v>
      </c>
      <c r="CT56" s="33">
        <v>6.94</v>
      </c>
      <c r="CU56" s="33">
        <v>0</v>
      </c>
      <c r="CV56" s="4" t="s">
        <v>328</v>
      </c>
      <c r="CW56" s="1">
        <v>42003</v>
      </c>
      <c r="CX56" s="4" t="s">
        <v>444</v>
      </c>
      <c r="CY56" s="4" t="s">
        <v>430</v>
      </c>
      <c r="CZ56" s="4" t="s">
        <v>377</v>
      </c>
      <c r="DA56" s="4" t="s">
        <v>378</v>
      </c>
      <c r="DB56" s="4" t="s">
        <v>342</v>
      </c>
      <c r="DC56" s="6">
        <v>19.940000000000001</v>
      </c>
      <c r="DD56" s="4" t="s">
        <v>330</v>
      </c>
      <c r="DE56" s="4">
        <v>5504097128</v>
      </c>
      <c r="DF56" s="4" t="s">
        <v>381</v>
      </c>
      <c r="DG56" s="4" t="s">
        <v>328</v>
      </c>
      <c r="DH56" s="1"/>
      <c r="DI56" s="4"/>
      <c r="DJ56" s="1">
        <v>43452</v>
      </c>
      <c r="DK56" s="4" t="s">
        <v>771</v>
      </c>
      <c r="DL56" s="4" t="s">
        <v>430</v>
      </c>
      <c r="DM56" s="1">
        <v>43282</v>
      </c>
      <c r="DN56" s="33">
        <v>7.6</v>
      </c>
      <c r="DO56" s="33">
        <v>0</v>
      </c>
      <c r="DP56" s="4" t="s">
        <v>328</v>
      </c>
      <c r="DQ56" s="1">
        <v>41897</v>
      </c>
      <c r="DR56" s="4" t="s">
        <v>775</v>
      </c>
      <c r="DS56" s="4" t="s">
        <v>430</v>
      </c>
      <c r="DT56" s="2">
        <f>IF(C56=[1]Лист1!$C54,1,0)</f>
        <v>1</v>
      </c>
    </row>
    <row r="57" spans="1:124" ht="15" customHeight="1" x14ac:dyDescent="0.25">
      <c r="A57" s="27">
        <v>54</v>
      </c>
      <c r="B57" s="28" t="s">
        <v>480</v>
      </c>
      <c r="C57" s="28" t="s">
        <v>523</v>
      </c>
      <c r="D57" s="4" t="s">
        <v>377</v>
      </c>
      <c r="E57" s="4" t="s">
        <v>378</v>
      </c>
      <c r="F57" s="4" t="s">
        <v>346</v>
      </c>
      <c r="G57" s="6">
        <v>4.0599999999999996</v>
      </c>
      <c r="H57" s="4" t="s">
        <v>330</v>
      </c>
      <c r="I57" s="4">
        <v>5503248039</v>
      </c>
      <c r="J57" s="4" t="s">
        <v>379</v>
      </c>
      <c r="K57" s="4" t="s">
        <v>328</v>
      </c>
      <c r="L57" s="1"/>
      <c r="M57" s="4"/>
      <c r="N57" s="46">
        <v>43453</v>
      </c>
      <c r="O57" s="47" t="s">
        <v>767</v>
      </c>
      <c r="P57" s="4" t="s">
        <v>430</v>
      </c>
      <c r="Q57" s="46">
        <v>43647</v>
      </c>
      <c r="R57" s="33">
        <v>0</v>
      </c>
      <c r="S57" s="33">
        <v>1.9430000000000001</v>
      </c>
      <c r="T57" s="4" t="s">
        <v>328</v>
      </c>
      <c r="U57" s="1">
        <v>42886</v>
      </c>
      <c r="V57" s="4" t="s">
        <v>538</v>
      </c>
      <c r="W57" s="4" t="s">
        <v>430</v>
      </c>
      <c r="X57" s="4" t="s">
        <v>377</v>
      </c>
      <c r="Y57" s="4" t="s">
        <v>378</v>
      </c>
      <c r="Z57" s="4" t="s">
        <v>342</v>
      </c>
      <c r="AA57" s="6">
        <v>102.34</v>
      </c>
      <c r="AB57" s="4" t="s">
        <v>330</v>
      </c>
      <c r="AC57" s="4">
        <v>5503249258</v>
      </c>
      <c r="AD57" s="4" t="s">
        <v>380</v>
      </c>
      <c r="AE57" s="4" t="s">
        <v>328</v>
      </c>
      <c r="AF57" s="1"/>
      <c r="AG57" s="4"/>
      <c r="AH57" s="1">
        <v>43454</v>
      </c>
      <c r="AI57" s="4" t="s">
        <v>570</v>
      </c>
      <c r="AJ57" s="4" t="s">
        <v>430</v>
      </c>
      <c r="AK57" s="1">
        <v>43647</v>
      </c>
      <c r="AL57" s="33">
        <v>2.6</v>
      </c>
      <c r="AM57" s="33">
        <v>2.5999999999999999E-2</v>
      </c>
      <c r="AN57" s="4" t="s">
        <v>328</v>
      </c>
      <c r="AO57" s="1">
        <v>42886</v>
      </c>
      <c r="AP57" s="4" t="s">
        <v>539</v>
      </c>
      <c r="AQ57" s="4" t="s">
        <v>430</v>
      </c>
      <c r="AR57" s="4" t="s">
        <v>377</v>
      </c>
      <c r="AS57" s="4" t="s">
        <v>378</v>
      </c>
      <c r="AT57" s="4" t="s">
        <v>343</v>
      </c>
      <c r="AU57" s="6">
        <v>1561.45</v>
      </c>
      <c r="AV57" s="4" t="s">
        <v>330</v>
      </c>
      <c r="AW57" s="4">
        <v>5503249258</v>
      </c>
      <c r="AX57" s="4" t="s">
        <v>380</v>
      </c>
      <c r="AY57" s="4" t="s">
        <v>328</v>
      </c>
      <c r="AZ57" s="1"/>
      <c r="BA57" s="4"/>
      <c r="BB57" s="1">
        <v>43454</v>
      </c>
      <c r="BC57" s="4" t="s">
        <v>768</v>
      </c>
      <c r="BD57" s="4" t="s">
        <v>430</v>
      </c>
      <c r="BE57" s="1">
        <v>43647</v>
      </c>
      <c r="BF57" s="33">
        <v>0</v>
      </c>
      <c r="BG57" s="33">
        <v>0</v>
      </c>
      <c r="BH57" s="4" t="s">
        <v>328</v>
      </c>
      <c r="BI57" s="1"/>
      <c r="BJ57" s="4"/>
      <c r="BK57" s="4" t="s">
        <v>430</v>
      </c>
      <c r="BL57" s="4" t="s">
        <v>377</v>
      </c>
      <c r="BM57" s="4" t="s">
        <v>378</v>
      </c>
      <c r="BN57" s="4" t="s">
        <v>342</v>
      </c>
      <c r="BO57" s="6">
        <v>17.079999999999998</v>
      </c>
      <c r="BP57" s="4" t="s">
        <v>330</v>
      </c>
      <c r="BQ57" s="4">
        <v>5504097128</v>
      </c>
      <c r="BR57" s="4" t="s">
        <v>381</v>
      </c>
      <c r="BS57" s="4" t="s">
        <v>328</v>
      </c>
      <c r="BT57" s="1"/>
      <c r="BU57" s="4"/>
      <c r="BV57" s="1">
        <v>43452</v>
      </c>
      <c r="BW57" s="4" t="s">
        <v>769</v>
      </c>
      <c r="BX57" s="4" t="s">
        <v>430</v>
      </c>
      <c r="BY57" s="1">
        <v>43647</v>
      </c>
      <c r="BZ57" s="33">
        <v>5</v>
      </c>
      <c r="CA57" s="33">
        <v>2.5999999999999999E-2</v>
      </c>
      <c r="CB57" s="4" t="s">
        <v>328</v>
      </c>
      <c r="CC57" s="1">
        <v>42886</v>
      </c>
      <c r="CD57" s="4" t="s">
        <v>539</v>
      </c>
      <c r="CE57" s="4" t="s">
        <v>430</v>
      </c>
      <c r="CF57" s="4" t="s">
        <v>377</v>
      </c>
      <c r="CG57" s="4" t="s">
        <v>378</v>
      </c>
      <c r="CH57" s="4" t="s">
        <v>342</v>
      </c>
      <c r="CI57" s="6">
        <v>91.53</v>
      </c>
      <c r="CJ57" s="4" t="s">
        <v>330</v>
      </c>
      <c r="CK57" s="4">
        <v>5504037369</v>
      </c>
      <c r="CL57" s="4" t="s">
        <v>372</v>
      </c>
      <c r="CM57" s="4" t="s">
        <v>328</v>
      </c>
      <c r="CN57" s="1"/>
      <c r="CO57" s="4"/>
      <c r="CP57" s="1">
        <v>43453</v>
      </c>
      <c r="CQ57" s="4" t="s">
        <v>770</v>
      </c>
      <c r="CR57" s="4" t="s">
        <v>430</v>
      </c>
      <c r="CS57" s="1">
        <v>43282</v>
      </c>
      <c r="CT57" s="33">
        <v>6.94</v>
      </c>
      <c r="CU57" s="33">
        <v>0</v>
      </c>
      <c r="CV57" s="4" t="s">
        <v>328</v>
      </c>
      <c r="CW57" s="1">
        <v>42003</v>
      </c>
      <c r="CX57" s="4" t="s">
        <v>444</v>
      </c>
      <c r="CY57" s="4" t="s">
        <v>430</v>
      </c>
      <c r="CZ57" s="4" t="s">
        <v>377</v>
      </c>
      <c r="DA57" s="4" t="s">
        <v>378</v>
      </c>
      <c r="DB57" s="4" t="s">
        <v>342</v>
      </c>
      <c r="DC57" s="6">
        <v>19.940000000000001</v>
      </c>
      <c r="DD57" s="4" t="s">
        <v>330</v>
      </c>
      <c r="DE57" s="4">
        <v>5504097128</v>
      </c>
      <c r="DF57" s="4" t="s">
        <v>381</v>
      </c>
      <c r="DG57" s="4" t="s">
        <v>328</v>
      </c>
      <c r="DH57" s="1"/>
      <c r="DI57" s="4"/>
      <c r="DJ57" s="1">
        <v>43452</v>
      </c>
      <c r="DK57" s="4" t="s">
        <v>771</v>
      </c>
      <c r="DL57" s="4" t="s">
        <v>430</v>
      </c>
      <c r="DM57" s="1">
        <v>43282</v>
      </c>
      <c r="DN57" s="33">
        <v>7.6</v>
      </c>
      <c r="DO57" s="33">
        <v>0</v>
      </c>
      <c r="DP57" s="4" t="s">
        <v>328</v>
      </c>
      <c r="DQ57" s="1">
        <v>41893</v>
      </c>
      <c r="DR57" s="4" t="s">
        <v>441</v>
      </c>
      <c r="DS57" s="4" t="s">
        <v>430</v>
      </c>
      <c r="DT57" s="2">
        <f>IF(C57=[1]Лист1!$C55,1,0)</f>
        <v>1</v>
      </c>
    </row>
    <row r="58" spans="1:124" ht="15" customHeight="1" x14ac:dyDescent="0.25">
      <c r="A58" s="27">
        <v>55</v>
      </c>
      <c r="B58" s="28" t="s">
        <v>392</v>
      </c>
      <c r="C58" s="28" t="s">
        <v>524</v>
      </c>
      <c r="D58" s="4" t="s">
        <v>377</v>
      </c>
      <c r="E58" s="4" t="s">
        <v>378</v>
      </c>
      <c r="F58" s="4" t="s">
        <v>346</v>
      </c>
      <c r="G58" s="6">
        <v>4.0599999999999996</v>
      </c>
      <c r="H58" s="4" t="s">
        <v>330</v>
      </c>
      <c r="I58" s="4">
        <v>5503248039</v>
      </c>
      <c r="J58" s="4" t="s">
        <v>379</v>
      </c>
      <c r="K58" s="4" t="s">
        <v>328</v>
      </c>
      <c r="L58" s="1"/>
      <c r="M58" s="4"/>
      <c r="N58" s="46">
        <v>43453</v>
      </c>
      <c r="O58" s="47" t="s">
        <v>767</v>
      </c>
      <c r="P58" s="4" t="s">
        <v>430</v>
      </c>
      <c r="Q58" s="46">
        <v>43647</v>
      </c>
      <c r="R58" s="33">
        <v>0</v>
      </c>
      <c r="S58" s="33">
        <v>1.9430000000000001</v>
      </c>
      <c r="T58" s="4" t="s">
        <v>328</v>
      </c>
      <c r="U58" s="1">
        <v>42886</v>
      </c>
      <c r="V58" s="4" t="s">
        <v>538</v>
      </c>
      <c r="W58" s="4" t="s">
        <v>430</v>
      </c>
      <c r="X58" s="4" t="s">
        <v>377</v>
      </c>
      <c r="Y58" s="4" t="s">
        <v>378</v>
      </c>
      <c r="Z58" s="4" t="s">
        <v>342</v>
      </c>
      <c r="AA58" s="6">
        <v>102.34</v>
      </c>
      <c r="AB58" s="4" t="s">
        <v>330</v>
      </c>
      <c r="AC58" s="4">
        <v>5503249258</v>
      </c>
      <c r="AD58" s="4" t="s">
        <v>380</v>
      </c>
      <c r="AE58" s="4" t="s">
        <v>328</v>
      </c>
      <c r="AF58" s="1"/>
      <c r="AG58" s="4"/>
      <c r="AH58" s="1">
        <v>43454</v>
      </c>
      <c r="AI58" s="4" t="s">
        <v>570</v>
      </c>
      <c r="AJ58" s="4" t="s">
        <v>430</v>
      </c>
      <c r="AK58" s="1">
        <v>43647</v>
      </c>
      <c r="AL58" s="33">
        <v>2.6</v>
      </c>
      <c r="AM58" s="33">
        <v>2.5999999999999999E-2</v>
      </c>
      <c r="AN58" s="4" t="s">
        <v>328</v>
      </c>
      <c r="AO58" s="1">
        <v>42886</v>
      </c>
      <c r="AP58" s="4" t="s">
        <v>539</v>
      </c>
      <c r="AQ58" s="4" t="s">
        <v>430</v>
      </c>
      <c r="AR58" s="4" t="s">
        <v>377</v>
      </c>
      <c r="AS58" s="4" t="s">
        <v>378</v>
      </c>
      <c r="AT58" s="4" t="s">
        <v>343</v>
      </c>
      <c r="AU58" s="6">
        <v>1561.45</v>
      </c>
      <c r="AV58" s="4" t="s">
        <v>330</v>
      </c>
      <c r="AW58" s="4">
        <v>5503249258</v>
      </c>
      <c r="AX58" s="4" t="s">
        <v>380</v>
      </c>
      <c r="AY58" s="4" t="s">
        <v>328</v>
      </c>
      <c r="AZ58" s="1"/>
      <c r="BA58" s="4"/>
      <c r="BB58" s="1">
        <v>43454</v>
      </c>
      <c r="BC58" s="4" t="s">
        <v>768</v>
      </c>
      <c r="BD58" s="4" t="s">
        <v>430</v>
      </c>
      <c r="BE58" s="1">
        <v>43647</v>
      </c>
      <c r="BF58" s="33">
        <v>0</v>
      </c>
      <c r="BG58" s="33">
        <v>0</v>
      </c>
      <c r="BH58" s="4" t="s">
        <v>328</v>
      </c>
      <c r="BI58" s="1"/>
      <c r="BJ58" s="4"/>
      <c r="BK58" s="4" t="s">
        <v>430</v>
      </c>
      <c r="BL58" s="4" t="s">
        <v>377</v>
      </c>
      <c r="BM58" s="4" t="s">
        <v>378</v>
      </c>
      <c r="BN58" s="4" t="s">
        <v>342</v>
      </c>
      <c r="BO58" s="6">
        <v>17.079999999999998</v>
      </c>
      <c r="BP58" s="4" t="s">
        <v>330</v>
      </c>
      <c r="BQ58" s="4">
        <v>5504097128</v>
      </c>
      <c r="BR58" s="4" t="s">
        <v>381</v>
      </c>
      <c r="BS58" s="4" t="s">
        <v>328</v>
      </c>
      <c r="BT58" s="1"/>
      <c r="BU58" s="4"/>
      <c r="BV58" s="1">
        <v>43452</v>
      </c>
      <c r="BW58" s="4" t="s">
        <v>769</v>
      </c>
      <c r="BX58" s="4" t="s">
        <v>430</v>
      </c>
      <c r="BY58" s="1">
        <v>43647</v>
      </c>
      <c r="BZ58" s="33">
        <v>5</v>
      </c>
      <c r="CA58" s="33">
        <v>2.5999999999999999E-2</v>
      </c>
      <c r="CB58" s="4" t="s">
        <v>328</v>
      </c>
      <c r="CC58" s="1">
        <v>42886</v>
      </c>
      <c r="CD58" s="4" t="s">
        <v>539</v>
      </c>
      <c r="CE58" s="4" t="s">
        <v>430</v>
      </c>
      <c r="CF58" s="4" t="s">
        <v>377</v>
      </c>
      <c r="CG58" s="4" t="s">
        <v>378</v>
      </c>
      <c r="CH58" s="4" t="s">
        <v>342</v>
      </c>
      <c r="CI58" s="6">
        <v>91.53</v>
      </c>
      <c r="CJ58" s="4" t="s">
        <v>330</v>
      </c>
      <c r="CK58" s="4">
        <v>5504037369</v>
      </c>
      <c r="CL58" s="4" t="s">
        <v>372</v>
      </c>
      <c r="CM58" s="4" t="s">
        <v>328</v>
      </c>
      <c r="CN58" s="1"/>
      <c r="CO58" s="4"/>
      <c r="CP58" s="1">
        <v>43453</v>
      </c>
      <c r="CQ58" s="4" t="s">
        <v>770</v>
      </c>
      <c r="CR58" s="4" t="s">
        <v>430</v>
      </c>
      <c r="CS58" s="1">
        <v>43282</v>
      </c>
      <c r="CT58" s="33">
        <v>6.94</v>
      </c>
      <c r="CU58" s="33">
        <v>0</v>
      </c>
      <c r="CV58" s="4" t="s">
        <v>328</v>
      </c>
      <c r="CW58" s="1">
        <v>42003</v>
      </c>
      <c r="CX58" s="4" t="s">
        <v>444</v>
      </c>
      <c r="CY58" s="4" t="s">
        <v>430</v>
      </c>
      <c r="CZ58" s="4" t="s">
        <v>377</v>
      </c>
      <c r="DA58" s="4" t="s">
        <v>378</v>
      </c>
      <c r="DB58" s="4" t="s">
        <v>342</v>
      </c>
      <c r="DC58" s="6">
        <v>19.940000000000001</v>
      </c>
      <c r="DD58" s="4" t="s">
        <v>330</v>
      </c>
      <c r="DE58" s="4">
        <v>5504097128</v>
      </c>
      <c r="DF58" s="4" t="s">
        <v>381</v>
      </c>
      <c r="DG58" s="4" t="s">
        <v>328</v>
      </c>
      <c r="DH58" s="1"/>
      <c r="DI58" s="4"/>
      <c r="DJ58" s="1">
        <v>43452</v>
      </c>
      <c r="DK58" s="4" t="s">
        <v>771</v>
      </c>
      <c r="DL58" s="4" t="s">
        <v>430</v>
      </c>
      <c r="DM58" s="1">
        <v>43282</v>
      </c>
      <c r="DN58" s="33">
        <v>7.6</v>
      </c>
      <c r="DO58" s="33">
        <v>0</v>
      </c>
      <c r="DP58" s="4" t="s">
        <v>328</v>
      </c>
      <c r="DQ58" s="1">
        <v>41893</v>
      </c>
      <c r="DR58" s="4" t="s">
        <v>441</v>
      </c>
      <c r="DS58" s="4" t="s">
        <v>430</v>
      </c>
      <c r="DT58" s="2">
        <f>IF(C58=[1]Лист1!$C56,1,0)</f>
        <v>1</v>
      </c>
    </row>
    <row r="59" spans="1:124" ht="15" customHeight="1" x14ac:dyDescent="0.25">
      <c r="A59" s="27">
        <v>56</v>
      </c>
      <c r="B59" s="28" t="s">
        <v>393</v>
      </c>
      <c r="C59" s="28" t="s">
        <v>525</v>
      </c>
      <c r="D59" s="4" t="s">
        <v>377</v>
      </c>
      <c r="E59" s="4" t="s">
        <v>378</v>
      </c>
      <c r="F59" s="4" t="s">
        <v>346</v>
      </c>
      <c r="G59" s="6">
        <v>4.0599999999999996</v>
      </c>
      <c r="H59" s="4" t="s">
        <v>330</v>
      </c>
      <c r="I59" s="4">
        <v>5503248039</v>
      </c>
      <c r="J59" s="4" t="s">
        <v>379</v>
      </c>
      <c r="K59" s="4" t="s">
        <v>328</v>
      </c>
      <c r="L59" s="1"/>
      <c r="M59" s="4"/>
      <c r="N59" s="46">
        <v>43453</v>
      </c>
      <c r="O59" s="47" t="s">
        <v>767</v>
      </c>
      <c r="P59" s="4" t="s">
        <v>430</v>
      </c>
      <c r="Q59" s="46">
        <v>43647</v>
      </c>
      <c r="R59" s="33">
        <v>0</v>
      </c>
      <c r="S59" s="33">
        <v>1.9430000000000001</v>
      </c>
      <c r="T59" s="4" t="s">
        <v>328</v>
      </c>
      <c r="U59" s="1">
        <v>42886</v>
      </c>
      <c r="V59" s="4" t="s">
        <v>538</v>
      </c>
      <c r="W59" s="4" t="s">
        <v>430</v>
      </c>
      <c r="X59" s="4" t="s">
        <v>377</v>
      </c>
      <c r="Y59" s="4" t="s">
        <v>378</v>
      </c>
      <c r="Z59" s="4" t="s">
        <v>342</v>
      </c>
      <c r="AA59" s="6">
        <v>102.34</v>
      </c>
      <c r="AB59" s="4" t="s">
        <v>330</v>
      </c>
      <c r="AC59" s="4">
        <v>5503249258</v>
      </c>
      <c r="AD59" s="4" t="s">
        <v>380</v>
      </c>
      <c r="AE59" s="4" t="s">
        <v>328</v>
      </c>
      <c r="AF59" s="1"/>
      <c r="AG59" s="4"/>
      <c r="AH59" s="1">
        <v>43454</v>
      </c>
      <c r="AI59" s="4" t="s">
        <v>570</v>
      </c>
      <c r="AJ59" s="4" t="s">
        <v>430</v>
      </c>
      <c r="AK59" s="1">
        <v>43647</v>
      </c>
      <c r="AL59" s="33">
        <v>2.6</v>
      </c>
      <c r="AM59" s="33">
        <v>2.5999999999999999E-2</v>
      </c>
      <c r="AN59" s="4" t="s">
        <v>328</v>
      </c>
      <c r="AO59" s="1">
        <v>42886</v>
      </c>
      <c r="AP59" s="4" t="s">
        <v>539</v>
      </c>
      <c r="AQ59" s="4" t="s">
        <v>430</v>
      </c>
      <c r="AR59" s="4" t="s">
        <v>377</v>
      </c>
      <c r="AS59" s="4" t="s">
        <v>378</v>
      </c>
      <c r="AT59" s="4" t="s">
        <v>343</v>
      </c>
      <c r="AU59" s="6">
        <v>1561.45</v>
      </c>
      <c r="AV59" s="4" t="s">
        <v>330</v>
      </c>
      <c r="AW59" s="4">
        <v>5503249258</v>
      </c>
      <c r="AX59" s="4" t="s">
        <v>380</v>
      </c>
      <c r="AY59" s="4" t="s">
        <v>328</v>
      </c>
      <c r="AZ59" s="1"/>
      <c r="BA59" s="4"/>
      <c r="BB59" s="1">
        <v>43454</v>
      </c>
      <c r="BC59" s="4" t="s">
        <v>768</v>
      </c>
      <c r="BD59" s="4" t="s">
        <v>430</v>
      </c>
      <c r="BE59" s="1">
        <v>43647</v>
      </c>
      <c r="BF59" s="33">
        <v>0</v>
      </c>
      <c r="BG59" s="33">
        <v>0</v>
      </c>
      <c r="BH59" s="4" t="s">
        <v>328</v>
      </c>
      <c r="BI59" s="1"/>
      <c r="BJ59" s="4"/>
      <c r="BK59" s="4" t="s">
        <v>430</v>
      </c>
      <c r="BL59" s="4" t="s">
        <v>377</v>
      </c>
      <c r="BM59" s="4" t="s">
        <v>378</v>
      </c>
      <c r="BN59" s="4" t="s">
        <v>342</v>
      </c>
      <c r="BO59" s="6">
        <v>17.079999999999998</v>
      </c>
      <c r="BP59" s="4" t="s">
        <v>330</v>
      </c>
      <c r="BQ59" s="4">
        <v>5504097128</v>
      </c>
      <c r="BR59" s="4" t="s">
        <v>381</v>
      </c>
      <c r="BS59" s="4" t="s">
        <v>328</v>
      </c>
      <c r="BT59" s="1"/>
      <c r="BU59" s="4"/>
      <c r="BV59" s="1">
        <v>43452</v>
      </c>
      <c r="BW59" s="4" t="s">
        <v>769</v>
      </c>
      <c r="BX59" s="4" t="s">
        <v>430</v>
      </c>
      <c r="BY59" s="1">
        <v>43647</v>
      </c>
      <c r="BZ59" s="33">
        <v>5</v>
      </c>
      <c r="CA59" s="33">
        <v>2.5999999999999999E-2</v>
      </c>
      <c r="CB59" s="4" t="s">
        <v>328</v>
      </c>
      <c r="CC59" s="1">
        <v>42886</v>
      </c>
      <c r="CD59" s="4" t="s">
        <v>539</v>
      </c>
      <c r="CE59" s="4" t="s">
        <v>430</v>
      </c>
      <c r="CF59" s="4" t="s">
        <v>377</v>
      </c>
      <c r="CG59" s="4" t="s">
        <v>378</v>
      </c>
      <c r="CH59" s="4" t="s">
        <v>342</v>
      </c>
      <c r="CI59" s="6">
        <v>91.53</v>
      </c>
      <c r="CJ59" s="4" t="s">
        <v>330</v>
      </c>
      <c r="CK59" s="4">
        <v>5504037369</v>
      </c>
      <c r="CL59" s="4" t="s">
        <v>372</v>
      </c>
      <c r="CM59" s="4" t="s">
        <v>328</v>
      </c>
      <c r="CN59" s="1"/>
      <c r="CO59" s="4"/>
      <c r="CP59" s="1">
        <v>43453</v>
      </c>
      <c r="CQ59" s="4" t="s">
        <v>770</v>
      </c>
      <c r="CR59" s="4" t="s">
        <v>430</v>
      </c>
      <c r="CS59" s="1">
        <v>43282</v>
      </c>
      <c r="CT59" s="33">
        <v>6.94</v>
      </c>
      <c r="CU59" s="33">
        <v>0</v>
      </c>
      <c r="CV59" s="4" t="s">
        <v>328</v>
      </c>
      <c r="CW59" s="1">
        <v>42003</v>
      </c>
      <c r="CX59" s="4" t="s">
        <v>444</v>
      </c>
      <c r="CY59" s="4" t="s">
        <v>430</v>
      </c>
      <c r="CZ59" s="4" t="s">
        <v>377</v>
      </c>
      <c r="DA59" s="4" t="s">
        <v>378</v>
      </c>
      <c r="DB59" s="4" t="s">
        <v>342</v>
      </c>
      <c r="DC59" s="6">
        <v>19.940000000000001</v>
      </c>
      <c r="DD59" s="4" t="s">
        <v>330</v>
      </c>
      <c r="DE59" s="4">
        <v>5504097128</v>
      </c>
      <c r="DF59" s="4" t="s">
        <v>381</v>
      </c>
      <c r="DG59" s="4" t="s">
        <v>328</v>
      </c>
      <c r="DH59" s="1"/>
      <c r="DI59" s="4"/>
      <c r="DJ59" s="1">
        <v>43452</v>
      </c>
      <c r="DK59" s="4" t="s">
        <v>771</v>
      </c>
      <c r="DL59" s="4" t="s">
        <v>430</v>
      </c>
      <c r="DM59" s="1">
        <v>43282</v>
      </c>
      <c r="DN59" s="33">
        <v>7.6</v>
      </c>
      <c r="DO59" s="33">
        <v>0</v>
      </c>
      <c r="DP59" s="4" t="s">
        <v>328</v>
      </c>
      <c r="DQ59" s="1">
        <v>41893</v>
      </c>
      <c r="DR59" s="4" t="s">
        <v>441</v>
      </c>
      <c r="DS59" s="4" t="s">
        <v>430</v>
      </c>
      <c r="DT59" s="2">
        <f>IF(C59=[1]Лист1!$C57,1,0)</f>
        <v>1</v>
      </c>
    </row>
    <row r="60" spans="1:124" ht="15" customHeight="1" x14ac:dyDescent="0.25">
      <c r="A60" s="27">
        <v>57</v>
      </c>
      <c r="B60" s="28" t="s">
        <v>394</v>
      </c>
      <c r="C60" s="28" t="s">
        <v>526</v>
      </c>
      <c r="D60" s="4" t="s">
        <v>377</v>
      </c>
      <c r="E60" s="4" t="s">
        <v>378</v>
      </c>
      <c r="F60" s="4" t="s">
        <v>346</v>
      </c>
      <c r="G60" s="6">
        <v>4.0599999999999996</v>
      </c>
      <c r="H60" s="4" t="s">
        <v>330</v>
      </c>
      <c r="I60" s="4">
        <v>5503248039</v>
      </c>
      <c r="J60" s="4" t="s">
        <v>379</v>
      </c>
      <c r="K60" s="4" t="s">
        <v>328</v>
      </c>
      <c r="L60" s="1"/>
      <c r="M60" s="4"/>
      <c r="N60" s="46">
        <v>43453</v>
      </c>
      <c r="O60" s="47" t="s">
        <v>767</v>
      </c>
      <c r="P60" s="4" t="s">
        <v>430</v>
      </c>
      <c r="Q60" s="46">
        <v>43647</v>
      </c>
      <c r="R60" s="33">
        <v>0</v>
      </c>
      <c r="S60" s="33">
        <v>1.9430000000000001</v>
      </c>
      <c r="T60" s="4" t="s">
        <v>328</v>
      </c>
      <c r="U60" s="1">
        <v>42886</v>
      </c>
      <c r="V60" s="4" t="s">
        <v>538</v>
      </c>
      <c r="W60" s="4" t="s">
        <v>430</v>
      </c>
      <c r="X60" s="4" t="s">
        <v>377</v>
      </c>
      <c r="Y60" s="4" t="s">
        <v>378</v>
      </c>
      <c r="Z60" s="4" t="s">
        <v>342</v>
      </c>
      <c r="AA60" s="6">
        <v>102.34</v>
      </c>
      <c r="AB60" s="4" t="s">
        <v>330</v>
      </c>
      <c r="AC60" s="4">
        <v>5503249258</v>
      </c>
      <c r="AD60" s="4" t="s">
        <v>380</v>
      </c>
      <c r="AE60" s="4" t="s">
        <v>328</v>
      </c>
      <c r="AF60" s="1"/>
      <c r="AG60" s="4"/>
      <c r="AH60" s="1">
        <v>43454</v>
      </c>
      <c r="AI60" s="4" t="s">
        <v>570</v>
      </c>
      <c r="AJ60" s="4" t="s">
        <v>430</v>
      </c>
      <c r="AK60" s="1">
        <v>43647</v>
      </c>
      <c r="AL60" s="33">
        <v>2.6</v>
      </c>
      <c r="AM60" s="33">
        <v>2.5999999999999999E-2</v>
      </c>
      <c r="AN60" s="4" t="s">
        <v>328</v>
      </c>
      <c r="AO60" s="1">
        <v>42886</v>
      </c>
      <c r="AP60" s="4" t="s">
        <v>539</v>
      </c>
      <c r="AQ60" s="4" t="s">
        <v>430</v>
      </c>
      <c r="AR60" s="4" t="s">
        <v>377</v>
      </c>
      <c r="AS60" s="4" t="s">
        <v>378</v>
      </c>
      <c r="AT60" s="4" t="s">
        <v>343</v>
      </c>
      <c r="AU60" s="6">
        <v>1561.45</v>
      </c>
      <c r="AV60" s="4" t="s">
        <v>330</v>
      </c>
      <c r="AW60" s="4">
        <v>5503249258</v>
      </c>
      <c r="AX60" s="4" t="s">
        <v>380</v>
      </c>
      <c r="AY60" s="4" t="s">
        <v>328</v>
      </c>
      <c r="AZ60" s="1"/>
      <c r="BA60" s="4"/>
      <c r="BB60" s="1">
        <v>43454</v>
      </c>
      <c r="BC60" s="4" t="s">
        <v>768</v>
      </c>
      <c r="BD60" s="4" t="s">
        <v>430</v>
      </c>
      <c r="BE60" s="1">
        <v>43647</v>
      </c>
      <c r="BF60" s="33">
        <v>0</v>
      </c>
      <c r="BG60" s="33">
        <v>0</v>
      </c>
      <c r="BH60" s="4" t="s">
        <v>328</v>
      </c>
      <c r="BI60" s="1"/>
      <c r="BJ60" s="4"/>
      <c r="BK60" s="4" t="s">
        <v>430</v>
      </c>
      <c r="BL60" s="4" t="s">
        <v>377</v>
      </c>
      <c r="BM60" s="4" t="s">
        <v>378</v>
      </c>
      <c r="BN60" s="4" t="s">
        <v>342</v>
      </c>
      <c r="BO60" s="6">
        <v>17.079999999999998</v>
      </c>
      <c r="BP60" s="4" t="s">
        <v>330</v>
      </c>
      <c r="BQ60" s="4">
        <v>5504097128</v>
      </c>
      <c r="BR60" s="4" t="s">
        <v>381</v>
      </c>
      <c r="BS60" s="4" t="s">
        <v>328</v>
      </c>
      <c r="BT60" s="1"/>
      <c r="BU60" s="4"/>
      <c r="BV60" s="1">
        <v>43452</v>
      </c>
      <c r="BW60" s="4" t="s">
        <v>769</v>
      </c>
      <c r="BX60" s="4" t="s">
        <v>430</v>
      </c>
      <c r="BY60" s="1">
        <v>43647</v>
      </c>
      <c r="BZ60" s="33">
        <v>5</v>
      </c>
      <c r="CA60" s="33">
        <v>2.5999999999999999E-2</v>
      </c>
      <c r="CB60" s="4" t="s">
        <v>328</v>
      </c>
      <c r="CC60" s="1">
        <v>42886</v>
      </c>
      <c r="CD60" s="4" t="s">
        <v>539</v>
      </c>
      <c r="CE60" s="4" t="s">
        <v>430</v>
      </c>
      <c r="CF60" s="4" t="s">
        <v>377</v>
      </c>
      <c r="CG60" s="4" t="s">
        <v>378</v>
      </c>
      <c r="CH60" s="4" t="s">
        <v>342</v>
      </c>
      <c r="CI60" s="6">
        <v>91.53</v>
      </c>
      <c r="CJ60" s="4" t="s">
        <v>330</v>
      </c>
      <c r="CK60" s="4">
        <v>5504037369</v>
      </c>
      <c r="CL60" s="4" t="s">
        <v>372</v>
      </c>
      <c r="CM60" s="4" t="s">
        <v>328</v>
      </c>
      <c r="CN60" s="1"/>
      <c r="CO60" s="4"/>
      <c r="CP60" s="1">
        <v>43453</v>
      </c>
      <c r="CQ60" s="4" t="s">
        <v>770</v>
      </c>
      <c r="CR60" s="4" t="s">
        <v>430</v>
      </c>
      <c r="CS60" s="1">
        <v>43282</v>
      </c>
      <c r="CT60" s="33">
        <v>6.94</v>
      </c>
      <c r="CU60" s="33">
        <v>0</v>
      </c>
      <c r="CV60" s="4" t="s">
        <v>328</v>
      </c>
      <c r="CW60" s="1">
        <v>42003</v>
      </c>
      <c r="CX60" s="4" t="s">
        <v>444</v>
      </c>
      <c r="CY60" s="4" t="s">
        <v>430</v>
      </c>
      <c r="CZ60" s="4" t="s">
        <v>377</v>
      </c>
      <c r="DA60" s="4" t="s">
        <v>378</v>
      </c>
      <c r="DB60" s="4" t="s">
        <v>342</v>
      </c>
      <c r="DC60" s="6">
        <v>19.940000000000001</v>
      </c>
      <c r="DD60" s="4" t="s">
        <v>330</v>
      </c>
      <c r="DE60" s="4">
        <v>5504097128</v>
      </c>
      <c r="DF60" s="4" t="s">
        <v>381</v>
      </c>
      <c r="DG60" s="4" t="s">
        <v>328</v>
      </c>
      <c r="DH60" s="1"/>
      <c r="DI60" s="4"/>
      <c r="DJ60" s="1">
        <v>43452</v>
      </c>
      <c r="DK60" s="4" t="s">
        <v>771</v>
      </c>
      <c r="DL60" s="4" t="s">
        <v>430</v>
      </c>
      <c r="DM60" s="1">
        <v>43282</v>
      </c>
      <c r="DN60" s="33">
        <v>7.6</v>
      </c>
      <c r="DO60" s="33">
        <v>0</v>
      </c>
      <c r="DP60" s="4" t="s">
        <v>328</v>
      </c>
      <c r="DQ60" s="1">
        <v>41893</v>
      </c>
      <c r="DR60" s="4" t="s">
        <v>441</v>
      </c>
      <c r="DS60" s="4" t="s">
        <v>430</v>
      </c>
      <c r="DT60" s="2">
        <f>IF(C60=[1]Лист1!$C58,1,0)</f>
        <v>1</v>
      </c>
    </row>
    <row r="61" spans="1:124" ht="15" customHeight="1" x14ac:dyDescent="0.25">
      <c r="A61" s="27">
        <v>58</v>
      </c>
      <c r="B61" s="28" t="s">
        <v>395</v>
      </c>
      <c r="C61" s="28" t="s">
        <v>527</v>
      </c>
      <c r="D61" s="4" t="s">
        <v>377</v>
      </c>
      <c r="E61" s="4" t="s">
        <v>378</v>
      </c>
      <c r="F61" s="4" t="s">
        <v>346</v>
      </c>
      <c r="G61" s="6">
        <v>4.0599999999999996</v>
      </c>
      <c r="H61" s="4" t="s">
        <v>330</v>
      </c>
      <c r="I61" s="4">
        <v>5503248039</v>
      </c>
      <c r="J61" s="4" t="s">
        <v>379</v>
      </c>
      <c r="K61" s="4" t="s">
        <v>328</v>
      </c>
      <c r="L61" s="1"/>
      <c r="M61" s="4"/>
      <c r="N61" s="46">
        <v>43453</v>
      </c>
      <c r="O61" s="47" t="s">
        <v>767</v>
      </c>
      <c r="P61" s="4" t="s">
        <v>430</v>
      </c>
      <c r="Q61" s="46">
        <v>43647</v>
      </c>
      <c r="R61" s="33">
        <v>0</v>
      </c>
      <c r="S61" s="33">
        <v>1.9430000000000001</v>
      </c>
      <c r="T61" s="4" t="s">
        <v>328</v>
      </c>
      <c r="U61" s="1">
        <v>42886</v>
      </c>
      <c r="V61" s="4" t="s">
        <v>538</v>
      </c>
      <c r="W61" s="4" t="s">
        <v>430</v>
      </c>
      <c r="X61" s="4" t="s">
        <v>377</v>
      </c>
      <c r="Y61" s="4" t="s">
        <v>378</v>
      </c>
      <c r="Z61" s="4" t="s">
        <v>342</v>
      </c>
      <c r="AA61" s="6">
        <v>102.34</v>
      </c>
      <c r="AB61" s="4" t="s">
        <v>330</v>
      </c>
      <c r="AC61" s="4">
        <v>5503249258</v>
      </c>
      <c r="AD61" s="4" t="s">
        <v>380</v>
      </c>
      <c r="AE61" s="4" t="s">
        <v>328</v>
      </c>
      <c r="AF61" s="1"/>
      <c r="AG61" s="4"/>
      <c r="AH61" s="1">
        <v>43454</v>
      </c>
      <c r="AI61" s="4" t="s">
        <v>570</v>
      </c>
      <c r="AJ61" s="4" t="s">
        <v>430</v>
      </c>
      <c r="AK61" s="1">
        <v>43647</v>
      </c>
      <c r="AL61" s="33">
        <v>2.6</v>
      </c>
      <c r="AM61" s="33">
        <v>2.5999999999999999E-2</v>
      </c>
      <c r="AN61" s="4" t="s">
        <v>328</v>
      </c>
      <c r="AO61" s="1">
        <v>42886</v>
      </c>
      <c r="AP61" s="4" t="s">
        <v>539</v>
      </c>
      <c r="AQ61" s="4" t="s">
        <v>430</v>
      </c>
      <c r="AR61" s="4" t="s">
        <v>377</v>
      </c>
      <c r="AS61" s="4" t="s">
        <v>378</v>
      </c>
      <c r="AT61" s="4" t="s">
        <v>343</v>
      </c>
      <c r="AU61" s="6">
        <v>1561.45</v>
      </c>
      <c r="AV61" s="4" t="s">
        <v>330</v>
      </c>
      <c r="AW61" s="4">
        <v>5503249258</v>
      </c>
      <c r="AX61" s="4" t="s">
        <v>380</v>
      </c>
      <c r="AY61" s="4" t="s">
        <v>328</v>
      </c>
      <c r="AZ61" s="1"/>
      <c r="BA61" s="4"/>
      <c r="BB61" s="1">
        <v>43454</v>
      </c>
      <c r="BC61" s="4" t="s">
        <v>768</v>
      </c>
      <c r="BD61" s="4" t="s">
        <v>430</v>
      </c>
      <c r="BE61" s="1">
        <v>43647</v>
      </c>
      <c r="BF61" s="33">
        <v>0</v>
      </c>
      <c r="BG61" s="33">
        <v>0</v>
      </c>
      <c r="BH61" s="4" t="s">
        <v>328</v>
      </c>
      <c r="BI61" s="1"/>
      <c r="BJ61" s="4"/>
      <c r="BK61" s="4" t="s">
        <v>430</v>
      </c>
      <c r="BL61" s="4" t="s">
        <v>377</v>
      </c>
      <c r="BM61" s="4" t="s">
        <v>378</v>
      </c>
      <c r="BN61" s="4" t="s">
        <v>342</v>
      </c>
      <c r="BO61" s="6">
        <v>17.079999999999998</v>
      </c>
      <c r="BP61" s="4" t="s">
        <v>330</v>
      </c>
      <c r="BQ61" s="4">
        <v>5504097128</v>
      </c>
      <c r="BR61" s="4" t="s">
        <v>381</v>
      </c>
      <c r="BS61" s="4" t="s">
        <v>328</v>
      </c>
      <c r="BT61" s="1"/>
      <c r="BU61" s="4"/>
      <c r="BV61" s="1">
        <v>43452</v>
      </c>
      <c r="BW61" s="4" t="s">
        <v>769</v>
      </c>
      <c r="BX61" s="4" t="s">
        <v>430</v>
      </c>
      <c r="BY61" s="1">
        <v>43647</v>
      </c>
      <c r="BZ61" s="33">
        <v>5</v>
      </c>
      <c r="CA61" s="33">
        <v>2.5999999999999999E-2</v>
      </c>
      <c r="CB61" s="4" t="s">
        <v>328</v>
      </c>
      <c r="CC61" s="1">
        <v>42886</v>
      </c>
      <c r="CD61" s="4" t="s">
        <v>539</v>
      </c>
      <c r="CE61" s="4" t="s">
        <v>430</v>
      </c>
      <c r="CF61" s="4" t="s">
        <v>377</v>
      </c>
      <c r="CG61" s="4" t="s">
        <v>378</v>
      </c>
      <c r="CH61" s="4" t="s">
        <v>342</v>
      </c>
      <c r="CI61" s="6">
        <v>91.53</v>
      </c>
      <c r="CJ61" s="4" t="s">
        <v>330</v>
      </c>
      <c r="CK61" s="4">
        <v>5504037369</v>
      </c>
      <c r="CL61" s="4" t="s">
        <v>372</v>
      </c>
      <c r="CM61" s="4" t="s">
        <v>328</v>
      </c>
      <c r="CN61" s="1"/>
      <c r="CO61" s="4"/>
      <c r="CP61" s="1">
        <v>43453</v>
      </c>
      <c r="CQ61" s="4" t="s">
        <v>770</v>
      </c>
      <c r="CR61" s="4" t="s">
        <v>430</v>
      </c>
      <c r="CS61" s="1">
        <v>43282</v>
      </c>
      <c r="CT61" s="33">
        <v>6.94</v>
      </c>
      <c r="CU61" s="33">
        <v>0</v>
      </c>
      <c r="CV61" s="4" t="s">
        <v>328</v>
      </c>
      <c r="CW61" s="1">
        <v>42003</v>
      </c>
      <c r="CX61" s="4" t="s">
        <v>444</v>
      </c>
      <c r="CY61" s="4" t="s">
        <v>430</v>
      </c>
      <c r="CZ61" s="4" t="s">
        <v>377</v>
      </c>
      <c r="DA61" s="4" t="s">
        <v>378</v>
      </c>
      <c r="DB61" s="4" t="s">
        <v>342</v>
      </c>
      <c r="DC61" s="6">
        <v>19.940000000000001</v>
      </c>
      <c r="DD61" s="4" t="s">
        <v>330</v>
      </c>
      <c r="DE61" s="4">
        <v>5504097128</v>
      </c>
      <c r="DF61" s="4" t="s">
        <v>381</v>
      </c>
      <c r="DG61" s="4" t="s">
        <v>328</v>
      </c>
      <c r="DH61" s="1"/>
      <c r="DI61" s="4"/>
      <c r="DJ61" s="1">
        <v>43452</v>
      </c>
      <c r="DK61" s="4" t="s">
        <v>771</v>
      </c>
      <c r="DL61" s="4" t="s">
        <v>430</v>
      </c>
      <c r="DM61" s="1">
        <v>43282</v>
      </c>
      <c r="DN61" s="33">
        <v>7.6</v>
      </c>
      <c r="DO61" s="33">
        <v>0</v>
      </c>
      <c r="DP61" s="4" t="s">
        <v>328</v>
      </c>
      <c r="DQ61" s="1">
        <v>41893</v>
      </c>
      <c r="DR61" s="4" t="s">
        <v>441</v>
      </c>
      <c r="DS61" s="4" t="s">
        <v>430</v>
      </c>
      <c r="DT61" s="2">
        <f>IF(C61=[1]Лист1!$C59,1,0)</f>
        <v>1</v>
      </c>
    </row>
    <row r="62" spans="1:124" ht="15" customHeight="1" x14ac:dyDescent="0.25">
      <c r="A62" s="27">
        <v>59</v>
      </c>
      <c r="B62" s="28" t="s">
        <v>712</v>
      </c>
      <c r="C62" s="28" t="s">
        <v>713</v>
      </c>
      <c r="D62" s="4" t="s">
        <v>377</v>
      </c>
      <c r="E62" s="4" t="s">
        <v>378</v>
      </c>
      <c r="F62" s="4" t="s">
        <v>346</v>
      </c>
      <c r="G62" s="6">
        <v>4.0599999999999996</v>
      </c>
      <c r="H62" s="4" t="s">
        <v>330</v>
      </c>
      <c r="I62" s="4">
        <v>5503248039</v>
      </c>
      <c r="J62" s="4" t="s">
        <v>379</v>
      </c>
      <c r="K62" s="4" t="s">
        <v>328</v>
      </c>
      <c r="L62" s="1"/>
      <c r="M62" s="4"/>
      <c r="N62" s="46">
        <v>43453</v>
      </c>
      <c r="O62" s="47" t="s">
        <v>767</v>
      </c>
      <c r="P62" s="4" t="s">
        <v>430</v>
      </c>
      <c r="Q62" s="46">
        <v>43647</v>
      </c>
      <c r="R62" s="33">
        <v>0</v>
      </c>
      <c r="S62" s="33">
        <v>1.0389999999999999</v>
      </c>
      <c r="T62" s="4" t="s">
        <v>328</v>
      </c>
      <c r="U62" s="1">
        <v>42886</v>
      </c>
      <c r="V62" s="4" t="s">
        <v>538</v>
      </c>
      <c r="W62" s="4" t="s">
        <v>430</v>
      </c>
      <c r="X62" s="4" t="s">
        <v>377</v>
      </c>
      <c r="Y62" s="4" t="s">
        <v>378</v>
      </c>
      <c r="Z62" s="4" t="s">
        <v>342</v>
      </c>
      <c r="AA62" s="6">
        <v>102.34</v>
      </c>
      <c r="AB62" s="4" t="s">
        <v>330</v>
      </c>
      <c r="AC62" s="4">
        <v>5503249258</v>
      </c>
      <c r="AD62" s="4" t="s">
        <v>380</v>
      </c>
      <c r="AE62" s="4" t="s">
        <v>328</v>
      </c>
      <c r="AF62" s="1"/>
      <c r="AG62" s="4"/>
      <c r="AH62" s="1">
        <v>43454</v>
      </c>
      <c r="AI62" s="4" t="s">
        <v>570</v>
      </c>
      <c r="AJ62" s="4" t="s">
        <v>430</v>
      </c>
      <c r="AK62" s="1">
        <v>43647</v>
      </c>
      <c r="AL62" s="33">
        <v>3.4</v>
      </c>
      <c r="AM62" s="33">
        <v>4.2000000000000003E-2</v>
      </c>
      <c r="AN62" s="4" t="s">
        <v>328</v>
      </c>
      <c r="AO62" s="1">
        <v>42886</v>
      </c>
      <c r="AP62" s="4" t="s">
        <v>539</v>
      </c>
      <c r="AQ62" s="4" t="s">
        <v>430</v>
      </c>
      <c r="AR62" s="4" t="s">
        <v>377</v>
      </c>
      <c r="AS62" s="4" t="s">
        <v>378</v>
      </c>
      <c r="AT62" s="4" t="s">
        <v>343</v>
      </c>
      <c r="AU62" s="6">
        <v>1561.45</v>
      </c>
      <c r="AV62" s="4" t="s">
        <v>330</v>
      </c>
      <c r="AW62" s="4">
        <v>5503249258</v>
      </c>
      <c r="AX62" s="4" t="s">
        <v>380</v>
      </c>
      <c r="AY62" s="4" t="s">
        <v>328</v>
      </c>
      <c r="AZ62" s="1"/>
      <c r="BA62" s="4"/>
      <c r="BB62" s="1">
        <v>43454</v>
      </c>
      <c r="BC62" s="4" t="s">
        <v>768</v>
      </c>
      <c r="BD62" s="4" t="s">
        <v>430</v>
      </c>
      <c r="BE62" s="1">
        <v>43647</v>
      </c>
      <c r="BF62" s="33">
        <v>0</v>
      </c>
      <c r="BG62" s="33">
        <v>0</v>
      </c>
      <c r="BH62" s="4" t="s">
        <v>328</v>
      </c>
      <c r="BI62" s="4"/>
      <c r="BJ62" s="4"/>
      <c r="BK62" s="4" t="s">
        <v>430</v>
      </c>
      <c r="BL62" s="4" t="s">
        <v>377</v>
      </c>
      <c r="BM62" s="4" t="s">
        <v>378</v>
      </c>
      <c r="BN62" s="4" t="s">
        <v>342</v>
      </c>
      <c r="BO62" s="6">
        <v>17.079999999999998</v>
      </c>
      <c r="BP62" s="4" t="s">
        <v>330</v>
      </c>
      <c r="BQ62" s="4">
        <v>5504097128</v>
      </c>
      <c r="BR62" s="4" t="s">
        <v>381</v>
      </c>
      <c r="BS62" s="4" t="s">
        <v>328</v>
      </c>
      <c r="BT62" s="1"/>
      <c r="BU62" s="4"/>
      <c r="BV62" s="1">
        <v>43452</v>
      </c>
      <c r="BW62" s="4" t="s">
        <v>769</v>
      </c>
      <c r="BX62" s="4" t="s">
        <v>430</v>
      </c>
      <c r="BY62" s="1">
        <v>43647</v>
      </c>
      <c r="BZ62" s="33">
        <v>5.0999999999999996</v>
      </c>
      <c r="CA62" s="33">
        <v>4.2000000000000003E-2</v>
      </c>
      <c r="CB62" s="4" t="s">
        <v>328</v>
      </c>
      <c r="CC62" s="1">
        <v>42886</v>
      </c>
      <c r="CD62" s="4" t="s">
        <v>539</v>
      </c>
      <c r="CE62" s="4" t="s">
        <v>430</v>
      </c>
      <c r="CF62" s="4" t="s">
        <v>377</v>
      </c>
      <c r="CG62" s="4" t="s">
        <v>378</v>
      </c>
      <c r="CH62" s="4" t="s">
        <v>342</v>
      </c>
      <c r="CI62" s="6">
        <v>91.53</v>
      </c>
      <c r="CJ62" s="4" t="s">
        <v>330</v>
      </c>
      <c r="CK62" s="4">
        <v>5504037369</v>
      </c>
      <c r="CL62" s="4" t="s">
        <v>372</v>
      </c>
      <c r="CM62" s="4" t="s">
        <v>328</v>
      </c>
      <c r="CN62" s="1"/>
      <c r="CO62" s="4"/>
      <c r="CP62" s="1">
        <v>43453</v>
      </c>
      <c r="CQ62" s="4" t="s">
        <v>770</v>
      </c>
      <c r="CR62" s="4" t="s">
        <v>430</v>
      </c>
      <c r="CS62" s="1">
        <v>43101</v>
      </c>
      <c r="CT62" s="33">
        <v>6.94</v>
      </c>
      <c r="CU62" s="33">
        <v>0</v>
      </c>
      <c r="CV62" s="4" t="s">
        <v>328</v>
      </c>
      <c r="CW62" s="1">
        <v>42003</v>
      </c>
      <c r="CX62" s="4" t="s">
        <v>444</v>
      </c>
      <c r="CY62" s="4" t="s">
        <v>430</v>
      </c>
      <c r="CZ62" s="4" t="s">
        <v>377</v>
      </c>
      <c r="DA62" s="4" t="s">
        <v>378</v>
      </c>
      <c r="DB62" s="4" t="s">
        <v>342</v>
      </c>
      <c r="DC62" s="6">
        <v>19.940000000000001</v>
      </c>
      <c r="DD62" s="4" t="s">
        <v>330</v>
      </c>
      <c r="DE62" s="4">
        <v>5504097128</v>
      </c>
      <c r="DF62" s="4" t="s">
        <v>381</v>
      </c>
      <c r="DG62" s="4" t="s">
        <v>328</v>
      </c>
      <c r="DH62" s="1"/>
      <c r="DI62" s="4"/>
      <c r="DJ62" s="1">
        <v>43452</v>
      </c>
      <c r="DK62" s="4" t="s">
        <v>771</v>
      </c>
      <c r="DL62" s="4" t="s">
        <v>430</v>
      </c>
      <c r="DM62" s="1">
        <v>42917</v>
      </c>
      <c r="DN62" s="33">
        <v>8.5</v>
      </c>
      <c r="DO62" s="33">
        <v>0</v>
      </c>
      <c r="DP62" s="4" t="s">
        <v>328</v>
      </c>
      <c r="DQ62" s="1">
        <v>41893</v>
      </c>
      <c r="DR62" s="4" t="s">
        <v>441</v>
      </c>
      <c r="DS62" s="4" t="s">
        <v>430</v>
      </c>
      <c r="DT62" s="2">
        <f>IF(C62=[1]Лист1!$C60,1,0)</f>
        <v>1</v>
      </c>
    </row>
    <row r="63" spans="1:124" ht="15" customHeight="1" x14ac:dyDescent="0.25">
      <c r="A63" s="27">
        <v>60</v>
      </c>
      <c r="B63" s="28" t="s">
        <v>717</v>
      </c>
      <c r="C63" s="28" t="s">
        <v>718</v>
      </c>
      <c r="D63" s="4" t="s">
        <v>377</v>
      </c>
      <c r="E63" s="4" t="s">
        <v>378</v>
      </c>
      <c r="F63" s="4" t="s">
        <v>346</v>
      </c>
      <c r="G63" s="6">
        <v>4.0599999999999996</v>
      </c>
      <c r="H63" s="4" t="s">
        <v>330</v>
      </c>
      <c r="I63" s="4">
        <v>5503248039</v>
      </c>
      <c r="J63" s="4" t="s">
        <v>379</v>
      </c>
      <c r="K63" s="4" t="s">
        <v>328</v>
      </c>
      <c r="L63" s="1"/>
      <c r="M63" s="4"/>
      <c r="N63" s="46">
        <v>43453</v>
      </c>
      <c r="O63" s="47" t="s">
        <v>767</v>
      </c>
      <c r="P63" s="4" t="s">
        <v>430</v>
      </c>
      <c r="Q63" s="46">
        <v>43647</v>
      </c>
      <c r="R63" s="33">
        <v>0</v>
      </c>
      <c r="S63" s="33">
        <v>1.0389999999999999</v>
      </c>
      <c r="T63" s="4" t="s">
        <v>328</v>
      </c>
      <c r="U63" s="1">
        <v>42886</v>
      </c>
      <c r="V63" s="4" t="s">
        <v>538</v>
      </c>
      <c r="W63" s="4" t="s">
        <v>430</v>
      </c>
      <c r="X63" s="4" t="s">
        <v>377</v>
      </c>
      <c r="Y63" s="4" t="s">
        <v>378</v>
      </c>
      <c r="Z63" s="4" t="s">
        <v>342</v>
      </c>
      <c r="AA63" s="6">
        <v>102.34</v>
      </c>
      <c r="AB63" s="4" t="s">
        <v>330</v>
      </c>
      <c r="AC63" s="4">
        <v>5503249258</v>
      </c>
      <c r="AD63" s="4" t="s">
        <v>380</v>
      </c>
      <c r="AE63" s="4" t="s">
        <v>328</v>
      </c>
      <c r="AF63" s="1"/>
      <c r="AG63" s="4"/>
      <c r="AH63" s="1">
        <v>43454</v>
      </c>
      <c r="AI63" s="4" t="s">
        <v>570</v>
      </c>
      <c r="AJ63" s="4" t="s">
        <v>430</v>
      </c>
      <c r="AK63" s="1">
        <v>43647</v>
      </c>
      <c r="AL63" s="33">
        <v>3.4</v>
      </c>
      <c r="AM63" s="33">
        <v>4.2000000000000003E-2</v>
      </c>
      <c r="AN63" s="4" t="s">
        <v>328</v>
      </c>
      <c r="AO63" s="1">
        <v>42886</v>
      </c>
      <c r="AP63" s="4" t="s">
        <v>539</v>
      </c>
      <c r="AQ63" s="4" t="s">
        <v>430</v>
      </c>
      <c r="AR63" s="4" t="s">
        <v>377</v>
      </c>
      <c r="AS63" s="4" t="s">
        <v>378</v>
      </c>
      <c r="AT63" s="4" t="s">
        <v>343</v>
      </c>
      <c r="AU63" s="6">
        <v>1561.45</v>
      </c>
      <c r="AV63" s="4" t="s">
        <v>330</v>
      </c>
      <c r="AW63" s="4">
        <v>5503249258</v>
      </c>
      <c r="AX63" s="4" t="s">
        <v>380</v>
      </c>
      <c r="AY63" s="4" t="s">
        <v>328</v>
      </c>
      <c r="AZ63" s="1"/>
      <c r="BA63" s="4"/>
      <c r="BB63" s="1">
        <v>43454</v>
      </c>
      <c r="BC63" s="4" t="s">
        <v>768</v>
      </c>
      <c r="BD63" s="4" t="s">
        <v>430</v>
      </c>
      <c r="BE63" s="1">
        <v>43647</v>
      </c>
      <c r="BF63" s="33">
        <v>0</v>
      </c>
      <c r="BG63" s="33">
        <v>0</v>
      </c>
      <c r="BH63" s="4" t="s">
        <v>328</v>
      </c>
      <c r="BI63" s="4"/>
      <c r="BJ63" s="4"/>
      <c r="BK63" s="4" t="s">
        <v>430</v>
      </c>
      <c r="BL63" s="4" t="s">
        <v>377</v>
      </c>
      <c r="BM63" s="4" t="s">
        <v>378</v>
      </c>
      <c r="BN63" s="4" t="s">
        <v>342</v>
      </c>
      <c r="BO63" s="6">
        <v>17.079999999999998</v>
      </c>
      <c r="BP63" s="4" t="s">
        <v>330</v>
      </c>
      <c r="BQ63" s="4">
        <v>5504097128</v>
      </c>
      <c r="BR63" s="4" t="s">
        <v>381</v>
      </c>
      <c r="BS63" s="4" t="s">
        <v>328</v>
      </c>
      <c r="BT63" s="1"/>
      <c r="BU63" s="4"/>
      <c r="BV63" s="1">
        <v>43452</v>
      </c>
      <c r="BW63" s="4" t="s">
        <v>769</v>
      </c>
      <c r="BX63" s="4" t="s">
        <v>430</v>
      </c>
      <c r="BY63" s="1">
        <v>43647</v>
      </c>
      <c r="BZ63" s="33">
        <v>5.0999999999999996</v>
      </c>
      <c r="CA63" s="33">
        <v>4.2000000000000003E-2</v>
      </c>
      <c r="CB63" s="4" t="s">
        <v>328</v>
      </c>
      <c r="CC63" s="1">
        <v>42886</v>
      </c>
      <c r="CD63" s="4" t="s">
        <v>539</v>
      </c>
      <c r="CE63" s="4" t="s">
        <v>430</v>
      </c>
      <c r="CF63" s="4" t="s">
        <v>377</v>
      </c>
      <c r="CG63" s="4" t="s">
        <v>378</v>
      </c>
      <c r="CH63" s="4" t="s">
        <v>342</v>
      </c>
      <c r="CI63" s="6">
        <v>91.53</v>
      </c>
      <c r="CJ63" s="4" t="s">
        <v>330</v>
      </c>
      <c r="CK63" s="4">
        <v>5504037369</v>
      </c>
      <c r="CL63" s="4" t="s">
        <v>372</v>
      </c>
      <c r="CM63" s="4" t="s">
        <v>328</v>
      </c>
      <c r="CN63" s="1"/>
      <c r="CO63" s="4"/>
      <c r="CP63" s="1">
        <v>43453</v>
      </c>
      <c r="CQ63" s="4" t="s">
        <v>770</v>
      </c>
      <c r="CR63" s="4" t="s">
        <v>430</v>
      </c>
      <c r="CS63" s="1">
        <v>43101</v>
      </c>
      <c r="CT63" s="33">
        <v>6.94</v>
      </c>
      <c r="CU63" s="33">
        <v>0</v>
      </c>
      <c r="CV63" s="4" t="s">
        <v>328</v>
      </c>
      <c r="CW63" s="1">
        <v>42003</v>
      </c>
      <c r="CX63" s="4" t="s">
        <v>444</v>
      </c>
      <c r="CY63" s="4" t="s">
        <v>430</v>
      </c>
      <c r="CZ63" s="4" t="s">
        <v>377</v>
      </c>
      <c r="DA63" s="4" t="s">
        <v>378</v>
      </c>
      <c r="DB63" s="4" t="s">
        <v>342</v>
      </c>
      <c r="DC63" s="6">
        <v>19.940000000000001</v>
      </c>
      <c r="DD63" s="4" t="s">
        <v>330</v>
      </c>
      <c r="DE63" s="4">
        <v>5504097128</v>
      </c>
      <c r="DF63" s="4" t="s">
        <v>381</v>
      </c>
      <c r="DG63" s="4" t="s">
        <v>328</v>
      </c>
      <c r="DH63" s="1"/>
      <c r="DI63" s="4"/>
      <c r="DJ63" s="1">
        <v>43452</v>
      </c>
      <c r="DK63" s="4" t="s">
        <v>771</v>
      </c>
      <c r="DL63" s="4" t="s">
        <v>430</v>
      </c>
      <c r="DM63" s="1">
        <v>42917</v>
      </c>
      <c r="DN63" s="33">
        <v>8.5</v>
      </c>
      <c r="DO63" s="33">
        <v>0</v>
      </c>
      <c r="DP63" s="4" t="s">
        <v>328</v>
      </c>
      <c r="DQ63" s="1">
        <v>41893</v>
      </c>
      <c r="DR63" s="4" t="s">
        <v>441</v>
      </c>
      <c r="DS63" s="4" t="s">
        <v>430</v>
      </c>
      <c r="DT63" s="2">
        <f>IF(C63=[1]Лист1!$C61,1,0)</f>
        <v>1</v>
      </c>
    </row>
    <row r="64" spans="1:124" ht="15" customHeight="1" x14ac:dyDescent="0.25">
      <c r="A64" s="27">
        <v>61</v>
      </c>
      <c r="B64" s="28" t="s">
        <v>722</v>
      </c>
      <c r="C64" s="28" t="s">
        <v>723</v>
      </c>
      <c r="D64" s="4" t="s">
        <v>377</v>
      </c>
      <c r="E64" s="4" t="s">
        <v>378</v>
      </c>
      <c r="F64" s="4" t="s">
        <v>346</v>
      </c>
      <c r="G64" s="6">
        <v>4.0599999999999996</v>
      </c>
      <c r="H64" s="4" t="s">
        <v>330</v>
      </c>
      <c r="I64" s="4">
        <v>5503248039</v>
      </c>
      <c r="J64" s="4" t="s">
        <v>379</v>
      </c>
      <c r="K64" s="4" t="s">
        <v>328</v>
      </c>
      <c r="L64" s="1"/>
      <c r="M64" s="4"/>
      <c r="N64" s="46">
        <v>43453</v>
      </c>
      <c r="O64" s="47" t="s">
        <v>767</v>
      </c>
      <c r="P64" s="4" t="s">
        <v>430</v>
      </c>
      <c r="Q64" s="46">
        <v>43647</v>
      </c>
      <c r="R64" s="33">
        <v>0</v>
      </c>
      <c r="S64" s="33">
        <v>1.0389999999999999</v>
      </c>
      <c r="T64" s="4" t="s">
        <v>328</v>
      </c>
      <c r="U64" s="1">
        <v>42886</v>
      </c>
      <c r="V64" s="4" t="s">
        <v>538</v>
      </c>
      <c r="W64" s="4" t="s">
        <v>430</v>
      </c>
      <c r="X64" s="4" t="s">
        <v>377</v>
      </c>
      <c r="Y64" s="4" t="s">
        <v>378</v>
      </c>
      <c r="Z64" s="4" t="s">
        <v>342</v>
      </c>
      <c r="AA64" s="6">
        <v>104.16</v>
      </c>
      <c r="AB64" s="4" t="s">
        <v>330</v>
      </c>
      <c r="AC64" s="4">
        <v>5506066492</v>
      </c>
      <c r="AD64" s="4" t="s">
        <v>383</v>
      </c>
      <c r="AE64" s="4" t="s">
        <v>328</v>
      </c>
      <c r="AF64" s="1"/>
      <c r="AG64" s="4"/>
      <c r="AH64" s="1">
        <v>43454</v>
      </c>
      <c r="AI64" s="4" t="s">
        <v>570</v>
      </c>
      <c r="AJ64" s="4" t="s">
        <v>430</v>
      </c>
      <c r="AK64" s="1">
        <v>43647</v>
      </c>
      <c r="AL64" s="33">
        <v>3.4</v>
      </c>
      <c r="AM64" s="33">
        <v>4.2000000000000003E-2</v>
      </c>
      <c r="AN64" s="4" t="s">
        <v>328</v>
      </c>
      <c r="AO64" s="1">
        <v>42886</v>
      </c>
      <c r="AP64" s="4" t="s">
        <v>539</v>
      </c>
      <c r="AQ64" s="4" t="s">
        <v>430</v>
      </c>
      <c r="AR64" s="4" t="s">
        <v>377</v>
      </c>
      <c r="AS64" s="4" t="s">
        <v>378</v>
      </c>
      <c r="AT64" s="4" t="s">
        <v>343</v>
      </c>
      <c r="AU64" s="6">
        <v>1801.54</v>
      </c>
      <c r="AV64" s="4" t="s">
        <v>330</v>
      </c>
      <c r="AW64" s="4">
        <v>5506066492</v>
      </c>
      <c r="AX64" s="4" t="s">
        <v>383</v>
      </c>
      <c r="AY64" s="4" t="s">
        <v>328</v>
      </c>
      <c r="AZ64" s="1"/>
      <c r="BA64" s="4"/>
      <c r="BB64" s="1">
        <v>43454</v>
      </c>
      <c r="BC64" s="4" t="s">
        <v>768</v>
      </c>
      <c r="BD64" s="4" t="s">
        <v>430</v>
      </c>
      <c r="BE64" s="1">
        <v>43647</v>
      </c>
      <c r="BF64" s="33">
        <v>0</v>
      </c>
      <c r="BG64" s="33">
        <v>0</v>
      </c>
      <c r="BH64" s="4" t="s">
        <v>328</v>
      </c>
      <c r="BI64" s="4"/>
      <c r="BJ64" s="4"/>
      <c r="BK64" s="4" t="s">
        <v>430</v>
      </c>
      <c r="BL64" s="4" t="s">
        <v>377</v>
      </c>
      <c r="BM64" s="4" t="s">
        <v>378</v>
      </c>
      <c r="BN64" s="4" t="s">
        <v>342</v>
      </c>
      <c r="BO64" s="6">
        <v>17.079999999999998</v>
      </c>
      <c r="BP64" s="4" t="s">
        <v>330</v>
      </c>
      <c r="BQ64" s="4">
        <v>5504097128</v>
      </c>
      <c r="BR64" s="4" t="s">
        <v>381</v>
      </c>
      <c r="BS64" s="4" t="s">
        <v>328</v>
      </c>
      <c r="BT64" s="1"/>
      <c r="BU64" s="4"/>
      <c r="BV64" s="1">
        <v>43452</v>
      </c>
      <c r="BW64" s="4" t="s">
        <v>769</v>
      </c>
      <c r="BX64" s="4" t="s">
        <v>430</v>
      </c>
      <c r="BY64" s="1">
        <v>43647</v>
      </c>
      <c r="BZ64" s="33">
        <v>5.0999999999999996</v>
      </c>
      <c r="CA64" s="33">
        <v>4.2000000000000003E-2</v>
      </c>
      <c r="CB64" s="4" t="s">
        <v>328</v>
      </c>
      <c r="CC64" s="1">
        <v>42886</v>
      </c>
      <c r="CD64" s="4" t="s">
        <v>539</v>
      </c>
      <c r="CE64" s="4" t="s">
        <v>430</v>
      </c>
      <c r="CF64" s="4" t="s">
        <v>377</v>
      </c>
      <c r="CG64" s="4" t="s">
        <v>378</v>
      </c>
      <c r="CH64" s="4" t="s">
        <v>342</v>
      </c>
      <c r="CI64" s="6">
        <v>91.53</v>
      </c>
      <c r="CJ64" s="4" t="s">
        <v>330</v>
      </c>
      <c r="CK64" s="4">
        <v>5504037369</v>
      </c>
      <c r="CL64" s="4" t="s">
        <v>372</v>
      </c>
      <c r="CM64" s="4" t="s">
        <v>328</v>
      </c>
      <c r="CN64" s="1"/>
      <c r="CO64" s="4"/>
      <c r="CP64" s="1">
        <v>43453</v>
      </c>
      <c r="CQ64" s="4" t="s">
        <v>770</v>
      </c>
      <c r="CR64" s="4" t="s">
        <v>430</v>
      </c>
      <c r="CS64" s="1">
        <v>43101</v>
      </c>
      <c r="CT64" s="33">
        <v>6.94</v>
      </c>
      <c r="CU64" s="33">
        <v>0</v>
      </c>
      <c r="CV64" s="4" t="s">
        <v>328</v>
      </c>
      <c r="CW64" s="1">
        <v>42003</v>
      </c>
      <c r="CX64" s="4" t="s">
        <v>444</v>
      </c>
      <c r="CY64" s="4" t="s">
        <v>430</v>
      </c>
      <c r="CZ64" s="4" t="s">
        <v>377</v>
      </c>
      <c r="DA64" s="4" t="s">
        <v>378</v>
      </c>
      <c r="DB64" s="4" t="s">
        <v>342</v>
      </c>
      <c r="DC64" s="6">
        <v>19.940000000000001</v>
      </c>
      <c r="DD64" s="4" t="s">
        <v>330</v>
      </c>
      <c r="DE64" s="4">
        <v>5504097128</v>
      </c>
      <c r="DF64" s="4" t="s">
        <v>381</v>
      </c>
      <c r="DG64" s="4" t="s">
        <v>328</v>
      </c>
      <c r="DH64" s="1"/>
      <c r="DI64" s="4"/>
      <c r="DJ64" s="1">
        <v>43452</v>
      </c>
      <c r="DK64" s="4" t="s">
        <v>771</v>
      </c>
      <c r="DL64" s="4" t="s">
        <v>430</v>
      </c>
      <c r="DM64" s="1">
        <v>42917</v>
      </c>
      <c r="DN64" s="33">
        <v>8.5</v>
      </c>
      <c r="DO64" s="33">
        <v>0</v>
      </c>
      <c r="DP64" s="4" t="s">
        <v>328</v>
      </c>
      <c r="DQ64" s="1">
        <v>41893</v>
      </c>
      <c r="DR64" s="4" t="s">
        <v>441</v>
      </c>
      <c r="DS64" s="4" t="s">
        <v>430</v>
      </c>
      <c r="DT64" s="2">
        <f>IF(C64=[1]Лист1!$C62,1,0)</f>
        <v>1</v>
      </c>
    </row>
    <row r="65" spans="1:124" ht="15" customHeight="1" x14ac:dyDescent="0.25">
      <c r="A65" s="27">
        <v>62</v>
      </c>
      <c r="B65" s="28" t="s">
        <v>727</v>
      </c>
      <c r="C65" s="28" t="s">
        <v>728</v>
      </c>
      <c r="D65" s="4" t="s">
        <v>377</v>
      </c>
      <c r="E65" s="4" t="s">
        <v>378</v>
      </c>
      <c r="F65" s="4" t="s">
        <v>346</v>
      </c>
      <c r="G65" s="6">
        <v>4.0599999999999996</v>
      </c>
      <c r="H65" s="4" t="s">
        <v>330</v>
      </c>
      <c r="I65" s="4">
        <v>5503248039</v>
      </c>
      <c r="J65" s="4" t="s">
        <v>379</v>
      </c>
      <c r="K65" s="4" t="s">
        <v>328</v>
      </c>
      <c r="L65" s="1"/>
      <c r="M65" s="4"/>
      <c r="N65" s="46">
        <v>43453</v>
      </c>
      <c r="O65" s="47" t="s">
        <v>767</v>
      </c>
      <c r="P65" s="4" t="s">
        <v>430</v>
      </c>
      <c r="Q65" s="46">
        <v>43647</v>
      </c>
      <c r="R65" s="33">
        <v>0</v>
      </c>
      <c r="S65" s="33">
        <v>1.0389999999999999</v>
      </c>
      <c r="T65" s="4" t="s">
        <v>328</v>
      </c>
      <c r="U65" s="1">
        <v>42886</v>
      </c>
      <c r="V65" s="4" t="s">
        <v>538</v>
      </c>
      <c r="W65" s="4" t="s">
        <v>430</v>
      </c>
      <c r="X65" s="4" t="s">
        <v>377</v>
      </c>
      <c r="Y65" s="4" t="s">
        <v>378</v>
      </c>
      <c r="Z65" s="4" t="s">
        <v>342</v>
      </c>
      <c r="AA65" s="6">
        <v>104.16</v>
      </c>
      <c r="AB65" s="4" t="s">
        <v>330</v>
      </c>
      <c r="AC65" s="4">
        <v>5506066492</v>
      </c>
      <c r="AD65" s="4" t="s">
        <v>383</v>
      </c>
      <c r="AE65" s="4" t="s">
        <v>328</v>
      </c>
      <c r="AF65" s="1"/>
      <c r="AG65" s="4"/>
      <c r="AH65" s="1">
        <v>43454</v>
      </c>
      <c r="AI65" s="4" t="s">
        <v>570</v>
      </c>
      <c r="AJ65" s="4" t="s">
        <v>430</v>
      </c>
      <c r="AK65" s="1">
        <v>43647</v>
      </c>
      <c r="AL65" s="33">
        <v>3.4</v>
      </c>
      <c r="AM65" s="33">
        <v>4.2000000000000003E-2</v>
      </c>
      <c r="AN65" s="4" t="s">
        <v>328</v>
      </c>
      <c r="AO65" s="1">
        <v>42886</v>
      </c>
      <c r="AP65" s="4" t="s">
        <v>539</v>
      </c>
      <c r="AQ65" s="4" t="s">
        <v>430</v>
      </c>
      <c r="AR65" s="4" t="s">
        <v>377</v>
      </c>
      <c r="AS65" s="4" t="s">
        <v>378</v>
      </c>
      <c r="AT65" s="4" t="s">
        <v>343</v>
      </c>
      <c r="AU65" s="6">
        <v>1801.54</v>
      </c>
      <c r="AV65" s="4" t="s">
        <v>330</v>
      </c>
      <c r="AW65" s="4">
        <v>5506066492</v>
      </c>
      <c r="AX65" s="4" t="s">
        <v>383</v>
      </c>
      <c r="AY65" s="4" t="s">
        <v>328</v>
      </c>
      <c r="AZ65" s="1"/>
      <c r="BA65" s="4"/>
      <c r="BB65" s="1">
        <v>43454</v>
      </c>
      <c r="BC65" s="4" t="s">
        <v>768</v>
      </c>
      <c r="BD65" s="4" t="s">
        <v>430</v>
      </c>
      <c r="BE65" s="1">
        <v>43647</v>
      </c>
      <c r="BF65" s="33">
        <v>0</v>
      </c>
      <c r="BG65" s="33">
        <v>0</v>
      </c>
      <c r="BH65" s="4" t="s">
        <v>328</v>
      </c>
      <c r="BI65" s="4"/>
      <c r="BJ65" s="4"/>
      <c r="BK65" s="4" t="s">
        <v>430</v>
      </c>
      <c r="BL65" s="4" t="s">
        <v>377</v>
      </c>
      <c r="BM65" s="4" t="s">
        <v>378</v>
      </c>
      <c r="BN65" s="4" t="s">
        <v>342</v>
      </c>
      <c r="BO65" s="6">
        <v>17.079999999999998</v>
      </c>
      <c r="BP65" s="4" t="s">
        <v>330</v>
      </c>
      <c r="BQ65" s="4">
        <v>5504097128</v>
      </c>
      <c r="BR65" s="4" t="s">
        <v>381</v>
      </c>
      <c r="BS65" s="4" t="s">
        <v>328</v>
      </c>
      <c r="BT65" s="1"/>
      <c r="BU65" s="4"/>
      <c r="BV65" s="1">
        <v>43452</v>
      </c>
      <c r="BW65" s="4" t="s">
        <v>769</v>
      </c>
      <c r="BX65" s="4" t="s">
        <v>430</v>
      </c>
      <c r="BY65" s="1">
        <v>43647</v>
      </c>
      <c r="BZ65" s="33">
        <v>5.0999999999999996</v>
      </c>
      <c r="CA65" s="33">
        <v>4.2000000000000003E-2</v>
      </c>
      <c r="CB65" s="4" t="s">
        <v>328</v>
      </c>
      <c r="CC65" s="1">
        <v>42886</v>
      </c>
      <c r="CD65" s="4" t="s">
        <v>539</v>
      </c>
      <c r="CE65" s="4" t="s">
        <v>430</v>
      </c>
      <c r="CF65" s="4" t="s">
        <v>377</v>
      </c>
      <c r="CG65" s="4" t="s">
        <v>378</v>
      </c>
      <c r="CH65" s="4" t="s">
        <v>342</v>
      </c>
      <c r="CI65" s="6">
        <v>91.53</v>
      </c>
      <c r="CJ65" s="4" t="s">
        <v>330</v>
      </c>
      <c r="CK65" s="4">
        <v>5504037369</v>
      </c>
      <c r="CL65" s="4" t="s">
        <v>372</v>
      </c>
      <c r="CM65" s="4" t="s">
        <v>328</v>
      </c>
      <c r="CN65" s="1"/>
      <c r="CO65" s="4"/>
      <c r="CP65" s="1">
        <v>43453</v>
      </c>
      <c r="CQ65" s="4" t="s">
        <v>770</v>
      </c>
      <c r="CR65" s="4" t="s">
        <v>430</v>
      </c>
      <c r="CS65" s="1">
        <v>43101</v>
      </c>
      <c r="CT65" s="33">
        <v>6.94</v>
      </c>
      <c r="CU65" s="33">
        <v>0</v>
      </c>
      <c r="CV65" s="4" t="s">
        <v>328</v>
      </c>
      <c r="CW65" s="1">
        <v>42003</v>
      </c>
      <c r="CX65" s="4" t="s">
        <v>444</v>
      </c>
      <c r="CY65" s="4" t="s">
        <v>430</v>
      </c>
      <c r="CZ65" s="4" t="s">
        <v>377</v>
      </c>
      <c r="DA65" s="4" t="s">
        <v>378</v>
      </c>
      <c r="DB65" s="4" t="s">
        <v>342</v>
      </c>
      <c r="DC65" s="6">
        <v>19.940000000000001</v>
      </c>
      <c r="DD65" s="4" t="s">
        <v>330</v>
      </c>
      <c r="DE65" s="4">
        <v>5504097128</v>
      </c>
      <c r="DF65" s="4" t="s">
        <v>381</v>
      </c>
      <c r="DG65" s="4" t="s">
        <v>328</v>
      </c>
      <c r="DH65" s="1"/>
      <c r="DI65" s="4"/>
      <c r="DJ65" s="1">
        <v>43452</v>
      </c>
      <c r="DK65" s="4" t="s">
        <v>771</v>
      </c>
      <c r="DL65" s="4" t="s">
        <v>430</v>
      </c>
      <c r="DM65" s="1">
        <v>42917</v>
      </c>
      <c r="DN65" s="33">
        <v>8.5</v>
      </c>
      <c r="DO65" s="33">
        <v>0</v>
      </c>
      <c r="DP65" s="4" t="s">
        <v>328</v>
      </c>
      <c r="DQ65" s="1">
        <v>41893</v>
      </c>
      <c r="DR65" s="4" t="s">
        <v>441</v>
      </c>
      <c r="DS65" s="4" t="s">
        <v>430</v>
      </c>
      <c r="DT65" s="2">
        <f>IF(C65=[1]Лист1!$C63,1,0)</f>
        <v>1</v>
      </c>
    </row>
    <row r="66" spans="1:124" ht="15" customHeight="1" x14ac:dyDescent="0.25">
      <c r="A66" s="27">
        <v>63</v>
      </c>
      <c r="B66" s="28" t="s">
        <v>732</v>
      </c>
      <c r="C66" s="28" t="s">
        <v>733</v>
      </c>
      <c r="D66" s="4" t="s">
        <v>377</v>
      </c>
      <c r="E66" s="4" t="s">
        <v>378</v>
      </c>
      <c r="F66" s="4" t="s">
        <v>346</v>
      </c>
      <c r="G66" s="6">
        <v>4.0599999999999996</v>
      </c>
      <c r="H66" s="4" t="s">
        <v>330</v>
      </c>
      <c r="I66" s="4">
        <v>5503248039</v>
      </c>
      <c r="J66" s="4" t="s">
        <v>379</v>
      </c>
      <c r="K66" s="4" t="s">
        <v>328</v>
      </c>
      <c r="L66" s="1"/>
      <c r="M66" s="4"/>
      <c r="N66" s="46">
        <v>43453</v>
      </c>
      <c r="O66" s="47" t="s">
        <v>767</v>
      </c>
      <c r="P66" s="4" t="s">
        <v>430</v>
      </c>
      <c r="Q66" s="46">
        <v>43647</v>
      </c>
      <c r="R66" s="33">
        <v>0</v>
      </c>
      <c r="S66" s="33">
        <v>1.0389999999999999</v>
      </c>
      <c r="T66" s="4" t="s">
        <v>328</v>
      </c>
      <c r="U66" s="1">
        <v>42886</v>
      </c>
      <c r="V66" s="4" t="s">
        <v>538</v>
      </c>
      <c r="W66" s="4" t="s">
        <v>430</v>
      </c>
      <c r="X66" s="4" t="s">
        <v>377</v>
      </c>
      <c r="Y66" s="4" t="s">
        <v>378</v>
      </c>
      <c r="Z66" s="4" t="s">
        <v>342</v>
      </c>
      <c r="AA66" s="6">
        <v>104.16</v>
      </c>
      <c r="AB66" s="4" t="s">
        <v>330</v>
      </c>
      <c r="AC66" s="4">
        <v>5506066492</v>
      </c>
      <c r="AD66" s="4" t="s">
        <v>383</v>
      </c>
      <c r="AE66" s="4" t="s">
        <v>328</v>
      </c>
      <c r="AF66" s="1"/>
      <c r="AG66" s="4"/>
      <c r="AH66" s="1">
        <v>43454</v>
      </c>
      <c r="AI66" s="4" t="s">
        <v>570</v>
      </c>
      <c r="AJ66" s="4" t="s">
        <v>430</v>
      </c>
      <c r="AK66" s="1">
        <v>43647</v>
      </c>
      <c r="AL66" s="33">
        <v>3.4</v>
      </c>
      <c r="AM66" s="33">
        <v>4.2000000000000003E-2</v>
      </c>
      <c r="AN66" s="4" t="s">
        <v>328</v>
      </c>
      <c r="AO66" s="1">
        <v>42886</v>
      </c>
      <c r="AP66" s="4" t="s">
        <v>539</v>
      </c>
      <c r="AQ66" s="4" t="s">
        <v>430</v>
      </c>
      <c r="AR66" s="4" t="s">
        <v>377</v>
      </c>
      <c r="AS66" s="4" t="s">
        <v>378</v>
      </c>
      <c r="AT66" s="4" t="s">
        <v>343</v>
      </c>
      <c r="AU66" s="6">
        <v>1801.54</v>
      </c>
      <c r="AV66" s="4" t="s">
        <v>330</v>
      </c>
      <c r="AW66" s="4">
        <v>5506066492</v>
      </c>
      <c r="AX66" s="4" t="s">
        <v>383</v>
      </c>
      <c r="AY66" s="4" t="s">
        <v>328</v>
      </c>
      <c r="AZ66" s="1"/>
      <c r="BA66" s="4"/>
      <c r="BB66" s="1">
        <v>43454</v>
      </c>
      <c r="BC66" s="4" t="s">
        <v>768</v>
      </c>
      <c r="BD66" s="4" t="s">
        <v>430</v>
      </c>
      <c r="BE66" s="1">
        <v>43647</v>
      </c>
      <c r="BF66" s="33">
        <v>0</v>
      </c>
      <c r="BG66" s="33">
        <v>0</v>
      </c>
      <c r="BH66" s="4" t="s">
        <v>328</v>
      </c>
      <c r="BI66" s="4"/>
      <c r="BJ66" s="4"/>
      <c r="BK66" s="4" t="s">
        <v>430</v>
      </c>
      <c r="BL66" s="4" t="s">
        <v>377</v>
      </c>
      <c r="BM66" s="4" t="s">
        <v>378</v>
      </c>
      <c r="BN66" s="4" t="s">
        <v>342</v>
      </c>
      <c r="BO66" s="6">
        <v>17.079999999999998</v>
      </c>
      <c r="BP66" s="4" t="s">
        <v>330</v>
      </c>
      <c r="BQ66" s="4">
        <v>5504097128</v>
      </c>
      <c r="BR66" s="4" t="s">
        <v>381</v>
      </c>
      <c r="BS66" s="4" t="s">
        <v>328</v>
      </c>
      <c r="BT66" s="1"/>
      <c r="BU66" s="4"/>
      <c r="BV66" s="1">
        <v>43452</v>
      </c>
      <c r="BW66" s="4" t="s">
        <v>769</v>
      </c>
      <c r="BX66" s="4" t="s">
        <v>430</v>
      </c>
      <c r="BY66" s="1">
        <v>43647</v>
      </c>
      <c r="BZ66" s="33">
        <v>5.0999999999999996</v>
      </c>
      <c r="CA66" s="33">
        <v>4.2000000000000003E-2</v>
      </c>
      <c r="CB66" s="4" t="s">
        <v>328</v>
      </c>
      <c r="CC66" s="1">
        <v>42886</v>
      </c>
      <c r="CD66" s="4" t="s">
        <v>539</v>
      </c>
      <c r="CE66" s="4" t="s">
        <v>430</v>
      </c>
      <c r="CF66" s="4" t="s">
        <v>377</v>
      </c>
      <c r="CG66" s="4" t="s">
        <v>378</v>
      </c>
      <c r="CH66" s="4" t="s">
        <v>342</v>
      </c>
      <c r="CI66" s="6">
        <v>91.53</v>
      </c>
      <c r="CJ66" s="4" t="s">
        <v>330</v>
      </c>
      <c r="CK66" s="4">
        <v>5504037369</v>
      </c>
      <c r="CL66" s="4" t="s">
        <v>372</v>
      </c>
      <c r="CM66" s="4" t="s">
        <v>328</v>
      </c>
      <c r="CN66" s="1"/>
      <c r="CO66" s="4"/>
      <c r="CP66" s="1">
        <v>43453</v>
      </c>
      <c r="CQ66" s="4" t="s">
        <v>770</v>
      </c>
      <c r="CR66" s="4" t="s">
        <v>430</v>
      </c>
      <c r="CS66" s="1">
        <v>43101</v>
      </c>
      <c r="CT66" s="33">
        <v>6.94</v>
      </c>
      <c r="CU66" s="33">
        <v>0</v>
      </c>
      <c r="CV66" s="4" t="s">
        <v>328</v>
      </c>
      <c r="CW66" s="1">
        <v>42003</v>
      </c>
      <c r="CX66" s="4" t="s">
        <v>444</v>
      </c>
      <c r="CY66" s="4" t="s">
        <v>430</v>
      </c>
      <c r="CZ66" s="4" t="s">
        <v>377</v>
      </c>
      <c r="DA66" s="4" t="s">
        <v>378</v>
      </c>
      <c r="DB66" s="4" t="s">
        <v>342</v>
      </c>
      <c r="DC66" s="6">
        <v>19.940000000000001</v>
      </c>
      <c r="DD66" s="4" t="s">
        <v>330</v>
      </c>
      <c r="DE66" s="4">
        <v>5504097128</v>
      </c>
      <c r="DF66" s="4" t="s">
        <v>381</v>
      </c>
      <c r="DG66" s="4" t="s">
        <v>328</v>
      </c>
      <c r="DH66" s="1"/>
      <c r="DI66" s="4"/>
      <c r="DJ66" s="1">
        <v>43452</v>
      </c>
      <c r="DK66" s="4" t="s">
        <v>771</v>
      </c>
      <c r="DL66" s="4" t="s">
        <v>430</v>
      </c>
      <c r="DM66" s="1">
        <v>42917</v>
      </c>
      <c r="DN66" s="33">
        <v>8.5</v>
      </c>
      <c r="DO66" s="33">
        <v>0</v>
      </c>
      <c r="DP66" s="4" t="s">
        <v>328</v>
      </c>
      <c r="DQ66" s="1">
        <v>41893</v>
      </c>
      <c r="DR66" s="4" t="s">
        <v>441</v>
      </c>
      <c r="DS66" s="4" t="s">
        <v>430</v>
      </c>
      <c r="DT66" s="2">
        <f>IF(C66=[1]Лист1!$C64,1,0)</f>
        <v>1</v>
      </c>
    </row>
    <row r="67" spans="1:124" ht="15" customHeight="1" x14ac:dyDescent="0.25">
      <c r="A67" s="27">
        <v>64</v>
      </c>
      <c r="B67" s="28" t="s">
        <v>737</v>
      </c>
      <c r="C67" s="28" t="s">
        <v>738</v>
      </c>
      <c r="D67" s="4" t="s">
        <v>377</v>
      </c>
      <c r="E67" s="4" t="s">
        <v>378</v>
      </c>
      <c r="F67" s="4" t="s">
        <v>346</v>
      </c>
      <c r="G67" s="6">
        <v>4.0599999999999996</v>
      </c>
      <c r="H67" s="4" t="s">
        <v>330</v>
      </c>
      <c r="I67" s="4">
        <v>5503248039</v>
      </c>
      <c r="J67" s="4" t="s">
        <v>379</v>
      </c>
      <c r="K67" s="4" t="s">
        <v>328</v>
      </c>
      <c r="L67" s="1"/>
      <c r="M67" s="4"/>
      <c r="N67" s="46">
        <v>43453</v>
      </c>
      <c r="O67" s="47" t="s">
        <v>767</v>
      </c>
      <c r="P67" s="4" t="s">
        <v>430</v>
      </c>
      <c r="Q67" s="46">
        <v>43647</v>
      </c>
      <c r="R67" s="33">
        <v>0</v>
      </c>
      <c r="S67" s="33">
        <v>1.0389999999999999</v>
      </c>
      <c r="T67" s="4" t="s">
        <v>328</v>
      </c>
      <c r="U67" s="1">
        <v>42886</v>
      </c>
      <c r="V67" s="4" t="s">
        <v>538</v>
      </c>
      <c r="W67" s="4" t="s">
        <v>430</v>
      </c>
      <c r="X67" s="4" t="s">
        <v>377</v>
      </c>
      <c r="Y67" s="4" t="s">
        <v>378</v>
      </c>
      <c r="Z67" s="4" t="s">
        <v>342</v>
      </c>
      <c r="AA67" s="6">
        <v>104.16</v>
      </c>
      <c r="AB67" s="4" t="s">
        <v>330</v>
      </c>
      <c r="AC67" s="4">
        <v>5506066492</v>
      </c>
      <c r="AD67" s="4" t="s">
        <v>383</v>
      </c>
      <c r="AE67" s="4" t="s">
        <v>328</v>
      </c>
      <c r="AF67" s="1"/>
      <c r="AG67" s="4"/>
      <c r="AH67" s="1">
        <v>43454</v>
      </c>
      <c r="AI67" s="4" t="s">
        <v>570</v>
      </c>
      <c r="AJ67" s="4" t="s">
        <v>430</v>
      </c>
      <c r="AK67" s="1">
        <v>43647</v>
      </c>
      <c r="AL67" s="33">
        <v>3.4</v>
      </c>
      <c r="AM67" s="33">
        <v>4.2000000000000003E-2</v>
      </c>
      <c r="AN67" s="4" t="s">
        <v>328</v>
      </c>
      <c r="AO67" s="1">
        <v>42886</v>
      </c>
      <c r="AP67" s="4" t="s">
        <v>539</v>
      </c>
      <c r="AQ67" s="4" t="s">
        <v>430</v>
      </c>
      <c r="AR67" s="4" t="s">
        <v>377</v>
      </c>
      <c r="AS67" s="4" t="s">
        <v>378</v>
      </c>
      <c r="AT67" s="4" t="s">
        <v>343</v>
      </c>
      <c r="AU67" s="6">
        <v>1801.54</v>
      </c>
      <c r="AV67" s="4" t="s">
        <v>330</v>
      </c>
      <c r="AW67" s="4">
        <v>5506066492</v>
      </c>
      <c r="AX67" s="4" t="s">
        <v>383</v>
      </c>
      <c r="AY67" s="4" t="s">
        <v>328</v>
      </c>
      <c r="AZ67" s="1"/>
      <c r="BA67" s="4"/>
      <c r="BB67" s="1">
        <v>43454</v>
      </c>
      <c r="BC67" s="4" t="s">
        <v>768</v>
      </c>
      <c r="BD67" s="4" t="s">
        <v>430</v>
      </c>
      <c r="BE67" s="1">
        <v>43647</v>
      </c>
      <c r="BF67" s="33">
        <v>0</v>
      </c>
      <c r="BG67" s="33">
        <v>0</v>
      </c>
      <c r="BH67" s="4" t="s">
        <v>328</v>
      </c>
      <c r="BI67" s="4"/>
      <c r="BJ67" s="4"/>
      <c r="BK67" s="4" t="s">
        <v>430</v>
      </c>
      <c r="BL67" s="4" t="s">
        <v>377</v>
      </c>
      <c r="BM67" s="4" t="s">
        <v>378</v>
      </c>
      <c r="BN67" s="4" t="s">
        <v>342</v>
      </c>
      <c r="BO67" s="6">
        <v>17.079999999999998</v>
      </c>
      <c r="BP67" s="4" t="s">
        <v>330</v>
      </c>
      <c r="BQ67" s="4">
        <v>5504097128</v>
      </c>
      <c r="BR67" s="4" t="s">
        <v>381</v>
      </c>
      <c r="BS67" s="4" t="s">
        <v>328</v>
      </c>
      <c r="BT67" s="1"/>
      <c r="BU67" s="4"/>
      <c r="BV67" s="1">
        <v>43452</v>
      </c>
      <c r="BW67" s="4" t="s">
        <v>769</v>
      </c>
      <c r="BX67" s="4" t="s">
        <v>430</v>
      </c>
      <c r="BY67" s="1">
        <v>43647</v>
      </c>
      <c r="BZ67" s="33">
        <v>5.0999999999999996</v>
      </c>
      <c r="CA67" s="33">
        <v>4.2000000000000003E-2</v>
      </c>
      <c r="CB67" s="4" t="s">
        <v>328</v>
      </c>
      <c r="CC67" s="1">
        <v>42886</v>
      </c>
      <c r="CD67" s="4" t="s">
        <v>539</v>
      </c>
      <c r="CE67" s="4" t="s">
        <v>430</v>
      </c>
      <c r="CF67" s="4" t="s">
        <v>377</v>
      </c>
      <c r="CG67" s="4" t="s">
        <v>378</v>
      </c>
      <c r="CH67" s="4" t="s">
        <v>342</v>
      </c>
      <c r="CI67" s="6">
        <v>91.53</v>
      </c>
      <c r="CJ67" s="4" t="s">
        <v>330</v>
      </c>
      <c r="CK67" s="4">
        <v>5504037369</v>
      </c>
      <c r="CL67" s="4" t="s">
        <v>372</v>
      </c>
      <c r="CM67" s="4" t="s">
        <v>328</v>
      </c>
      <c r="CN67" s="1"/>
      <c r="CO67" s="4"/>
      <c r="CP67" s="1">
        <v>43453</v>
      </c>
      <c r="CQ67" s="4" t="s">
        <v>770</v>
      </c>
      <c r="CR67" s="4" t="s">
        <v>430</v>
      </c>
      <c r="CS67" s="1">
        <v>43101</v>
      </c>
      <c r="CT67" s="33">
        <v>6.94</v>
      </c>
      <c r="CU67" s="33">
        <v>0</v>
      </c>
      <c r="CV67" s="4" t="s">
        <v>328</v>
      </c>
      <c r="CW67" s="1">
        <v>42003</v>
      </c>
      <c r="CX67" s="4" t="s">
        <v>444</v>
      </c>
      <c r="CY67" s="4" t="s">
        <v>430</v>
      </c>
      <c r="CZ67" s="4" t="s">
        <v>377</v>
      </c>
      <c r="DA67" s="4" t="s">
        <v>378</v>
      </c>
      <c r="DB67" s="4" t="s">
        <v>342</v>
      </c>
      <c r="DC67" s="6">
        <v>19.940000000000001</v>
      </c>
      <c r="DD67" s="4" t="s">
        <v>330</v>
      </c>
      <c r="DE67" s="4">
        <v>5504097128</v>
      </c>
      <c r="DF67" s="4" t="s">
        <v>381</v>
      </c>
      <c r="DG67" s="4" t="s">
        <v>328</v>
      </c>
      <c r="DH67" s="1"/>
      <c r="DI67" s="4"/>
      <c r="DJ67" s="1">
        <v>43452</v>
      </c>
      <c r="DK67" s="4" t="s">
        <v>771</v>
      </c>
      <c r="DL67" s="4" t="s">
        <v>430</v>
      </c>
      <c r="DM67" s="1">
        <v>42917</v>
      </c>
      <c r="DN67" s="33">
        <v>8.5</v>
      </c>
      <c r="DO67" s="33">
        <v>0</v>
      </c>
      <c r="DP67" s="4" t="s">
        <v>328</v>
      </c>
      <c r="DQ67" s="1">
        <v>41893</v>
      </c>
      <c r="DR67" s="4" t="s">
        <v>441</v>
      </c>
      <c r="DS67" s="4" t="s">
        <v>430</v>
      </c>
      <c r="DT67" s="2">
        <f>IF(C67=[1]Лист1!$C65,1,0)</f>
        <v>1</v>
      </c>
    </row>
    <row r="68" spans="1:124" ht="15" customHeight="1" x14ac:dyDescent="0.25">
      <c r="A68" s="27">
        <v>65</v>
      </c>
      <c r="B68" s="28" t="s">
        <v>742</v>
      </c>
      <c r="C68" s="28" t="s">
        <v>743</v>
      </c>
      <c r="D68" s="4" t="s">
        <v>377</v>
      </c>
      <c r="E68" s="4" t="s">
        <v>378</v>
      </c>
      <c r="F68" s="4" t="s">
        <v>346</v>
      </c>
      <c r="G68" s="6">
        <v>4.0599999999999996</v>
      </c>
      <c r="H68" s="4" t="s">
        <v>330</v>
      </c>
      <c r="I68" s="4">
        <v>5503248039</v>
      </c>
      <c r="J68" s="4" t="s">
        <v>379</v>
      </c>
      <c r="K68" s="4" t="s">
        <v>328</v>
      </c>
      <c r="L68" s="1"/>
      <c r="M68" s="4"/>
      <c r="N68" s="46">
        <v>43453</v>
      </c>
      <c r="O68" s="47" t="s">
        <v>767</v>
      </c>
      <c r="P68" s="4" t="s">
        <v>430</v>
      </c>
      <c r="Q68" s="46">
        <v>43647</v>
      </c>
      <c r="R68" s="33">
        <v>0</v>
      </c>
      <c r="S68" s="33">
        <v>1.0389999999999999</v>
      </c>
      <c r="T68" s="4" t="s">
        <v>328</v>
      </c>
      <c r="U68" s="1">
        <v>42886</v>
      </c>
      <c r="V68" s="4" t="s">
        <v>538</v>
      </c>
      <c r="W68" s="4" t="s">
        <v>430</v>
      </c>
      <c r="X68" s="4" t="s">
        <v>377</v>
      </c>
      <c r="Y68" s="4" t="s">
        <v>378</v>
      </c>
      <c r="Z68" s="4" t="s">
        <v>342</v>
      </c>
      <c r="AA68" s="6">
        <v>104.16</v>
      </c>
      <c r="AB68" s="4" t="s">
        <v>330</v>
      </c>
      <c r="AC68" s="4">
        <v>5506066492</v>
      </c>
      <c r="AD68" s="4" t="s">
        <v>383</v>
      </c>
      <c r="AE68" s="4" t="s">
        <v>328</v>
      </c>
      <c r="AF68" s="1"/>
      <c r="AG68" s="4"/>
      <c r="AH68" s="1">
        <v>43454</v>
      </c>
      <c r="AI68" s="4" t="s">
        <v>570</v>
      </c>
      <c r="AJ68" s="4" t="s">
        <v>430</v>
      </c>
      <c r="AK68" s="1">
        <v>43647</v>
      </c>
      <c r="AL68" s="33">
        <v>5.0999999999999996</v>
      </c>
      <c r="AM68" s="33">
        <v>4.2000000000000003E-2</v>
      </c>
      <c r="AN68" s="4" t="s">
        <v>328</v>
      </c>
      <c r="AO68" s="1">
        <v>42886</v>
      </c>
      <c r="AP68" s="4" t="s">
        <v>539</v>
      </c>
      <c r="AQ68" s="4" t="s">
        <v>430</v>
      </c>
      <c r="AR68" s="4" t="s">
        <v>377</v>
      </c>
      <c r="AS68" s="4" t="s">
        <v>378</v>
      </c>
      <c r="AT68" s="4" t="s">
        <v>343</v>
      </c>
      <c r="AU68" s="6">
        <v>1801.54</v>
      </c>
      <c r="AV68" s="4" t="s">
        <v>330</v>
      </c>
      <c r="AW68" s="4">
        <v>5506066492</v>
      </c>
      <c r="AX68" s="4" t="s">
        <v>383</v>
      </c>
      <c r="AY68" s="4" t="s">
        <v>328</v>
      </c>
      <c r="AZ68" s="1"/>
      <c r="BA68" s="4"/>
      <c r="BB68" s="1">
        <v>43454</v>
      </c>
      <c r="BC68" s="4" t="s">
        <v>768</v>
      </c>
      <c r="BD68" s="4" t="s">
        <v>430</v>
      </c>
      <c r="BE68" s="1">
        <v>43647</v>
      </c>
      <c r="BF68" s="33">
        <v>0</v>
      </c>
      <c r="BG68" s="33">
        <v>0</v>
      </c>
      <c r="BH68" s="4" t="s">
        <v>328</v>
      </c>
      <c r="BI68" s="4"/>
      <c r="BJ68" s="4"/>
      <c r="BK68" s="4" t="s">
        <v>430</v>
      </c>
      <c r="BL68" s="4" t="s">
        <v>377</v>
      </c>
      <c r="BM68" s="4" t="s">
        <v>378</v>
      </c>
      <c r="BN68" s="4" t="s">
        <v>342</v>
      </c>
      <c r="BO68" s="6">
        <v>17.079999999999998</v>
      </c>
      <c r="BP68" s="4" t="s">
        <v>330</v>
      </c>
      <c r="BQ68" s="4">
        <v>5504097128</v>
      </c>
      <c r="BR68" s="4" t="s">
        <v>381</v>
      </c>
      <c r="BS68" s="4" t="s">
        <v>328</v>
      </c>
      <c r="BT68" s="1"/>
      <c r="BU68" s="4"/>
      <c r="BV68" s="1">
        <v>43452</v>
      </c>
      <c r="BW68" s="4" t="s">
        <v>769</v>
      </c>
      <c r="BX68" s="4" t="s">
        <v>430</v>
      </c>
      <c r="BY68" s="1">
        <v>43647</v>
      </c>
      <c r="BZ68" s="33">
        <v>3.4</v>
      </c>
      <c r="CA68" s="33">
        <v>4.2000000000000003E-2</v>
      </c>
      <c r="CB68" s="4" t="s">
        <v>328</v>
      </c>
      <c r="CC68" s="1">
        <v>42886</v>
      </c>
      <c r="CD68" s="4" t="s">
        <v>539</v>
      </c>
      <c r="CE68" s="4" t="s">
        <v>430</v>
      </c>
      <c r="CF68" s="4" t="s">
        <v>377</v>
      </c>
      <c r="CG68" s="4" t="s">
        <v>378</v>
      </c>
      <c r="CH68" s="4" t="s">
        <v>342</v>
      </c>
      <c r="CI68" s="6">
        <v>91.53</v>
      </c>
      <c r="CJ68" s="4" t="s">
        <v>330</v>
      </c>
      <c r="CK68" s="4">
        <v>5504037369</v>
      </c>
      <c r="CL68" s="4" t="s">
        <v>372</v>
      </c>
      <c r="CM68" s="4" t="s">
        <v>328</v>
      </c>
      <c r="CN68" s="1"/>
      <c r="CO68" s="4"/>
      <c r="CP68" s="1">
        <v>43453</v>
      </c>
      <c r="CQ68" s="4" t="s">
        <v>770</v>
      </c>
      <c r="CR68" s="4" t="s">
        <v>430</v>
      </c>
      <c r="CS68" s="1">
        <v>43101</v>
      </c>
      <c r="CT68" s="33">
        <v>6.94</v>
      </c>
      <c r="CU68" s="33">
        <v>0</v>
      </c>
      <c r="CV68" s="4" t="s">
        <v>328</v>
      </c>
      <c r="CW68" s="1">
        <v>42003</v>
      </c>
      <c r="CX68" s="4" t="s">
        <v>444</v>
      </c>
      <c r="CY68" s="4" t="s">
        <v>430</v>
      </c>
      <c r="CZ68" s="4" t="s">
        <v>377</v>
      </c>
      <c r="DA68" s="4" t="s">
        <v>378</v>
      </c>
      <c r="DB68" s="4" t="s">
        <v>342</v>
      </c>
      <c r="DC68" s="6">
        <v>19.940000000000001</v>
      </c>
      <c r="DD68" s="4" t="s">
        <v>330</v>
      </c>
      <c r="DE68" s="4">
        <v>5504097128</v>
      </c>
      <c r="DF68" s="4" t="s">
        <v>381</v>
      </c>
      <c r="DG68" s="4" t="s">
        <v>328</v>
      </c>
      <c r="DH68" s="1"/>
      <c r="DI68" s="4"/>
      <c r="DJ68" s="1">
        <v>43452</v>
      </c>
      <c r="DK68" s="4" t="s">
        <v>771</v>
      </c>
      <c r="DL68" s="4" t="s">
        <v>430</v>
      </c>
      <c r="DM68" s="1">
        <v>42917</v>
      </c>
      <c r="DN68" s="33">
        <v>8.5</v>
      </c>
      <c r="DO68" s="33">
        <v>0</v>
      </c>
      <c r="DP68" s="4" t="s">
        <v>328</v>
      </c>
      <c r="DQ68" s="1">
        <v>41893</v>
      </c>
      <c r="DR68" s="4" t="s">
        <v>441</v>
      </c>
      <c r="DS68" s="4" t="s">
        <v>430</v>
      </c>
      <c r="DT68" s="2">
        <f>IF(C68=[1]Лист1!$C66,1,0)</f>
        <v>1</v>
      </c>
    </row>
  </sheetData>
  <sheetProtection algorithmName="SHA-512" hashValue="x+nqAXNxcurjVRMYuDAnDt7smtE9JowIpbwT36A5Vtj7NClqe30moha+tjWjN7+cNfQpyz4rzYGfpJnni+yIlA==" saltValue="rkwn7VCeua3ysyyEtK4l+Q==" spinCount="100000" sheet="1" objects="1" scenarios="1" autoFilter="0"/>
  <sortState ref="A4:DS66">
    <sortCondition ref="B4:B66"/>
  </sortState>
  <mergeCells count="81">
    <mergeCell ref="L2:M2"/>
    <mergeCell ref="F2:F3"/>
    <mergeCell ref="H2:K2"/>
    <mergeCell ref="D2:D3"/>
    <mergeCell ref="E2:E3"/>
    <mergeCell ref="G2:G3"/>
    <mergeCell ref="AN2:AN3"/>
    <mergeCell ref="D1:W1"/>
    <mergeCell ref="B1:B3"/>
    <mergeCell ref="A1:A3"/>
    <mergeCell ref="X1:AQ1"/>
    <mergeCell ref="X2:X3"/>
    <mergeCell ref="Y2:Y3"/>
    <mergeCell ref="Z2:Z3"/>
    <mergeCell ref="AA2:AA3"/>
    <mergeCell ref="AB2:AE2"/>
    <mergeCell ref="N2:P2"/>
    <mergeCell ref="Q2:Q3"/>
    <mergeCell ref="R2:R3"/>
    <mergeCell ref="S2:S3"/>
    <mergeCell ref="T2:T3"/>
    <mergeCell ref="U2:W2"/>
    <mergeCell ref="AF2:AG2"/>
    <mergeCell ref="AH2:AJ2"/>
    <mergeCell ref="AK2:AK3"/>
    <mergeCell ref="AL2:AL3"/>
    <mergeCell ref="AM2:AM3"/>
    <mergeCell ref="AR1:BK1"/>
    <mergeCell ref="AR2:AR3"/>
    <mergeCell ref="AS2:AS3"/>
    <mergeCell ref="AT2:AT3"/>
    <mergeCell ref="AU2:AU3"/>
    <mergeCell ref="AV2:AY2"/>
    <mergeCell ref="AZ2:BA2"/>
    <mergeCell ref="BB2:BD2"/>
    <mergeCell ref="BE2:BE3"/>
    <mergeCell ref="AO2:AQ2"/>
    <mergeCell ref="BM2:BM3"/>
    <mergeCell ref="BN2:BN3"/>
    <mergeCell ref="BO2:BO3"/>
    <mergeCell ref="BP2:BS2"/>
    <mergeCell ref="BF2:BF3"/>
    <mergeCell ref="BG2:BG3"/>
    <mergeCell ref="BH2:BH3"/>
    <mergeCell ref="BI2:BK2"/>
    <mergeCell ref="BL2:BL3"/>
    <mergeCell ref="CU2:CU3"/>
    <mergeCell ref="CV2:CV3"/>
    <mergeCell ref="CW2:CY2"/>
    <mergeCell ref="CB2:CB3"/>
    <mergeCell ref="BV2:BX2"/>
    <mergeCell ref="BY2:BY3"/>
    <mergeCell ref="BZ2:BZ3"/>
    <mergeCell ref="CA2:CA3"/>
    <mergeCell ref="CN2:CO2"/>
    <mergeCell ref="CP2:CR2"/>
    <mergeCell ref="CS2:CS3"/>
    <mergeCell ref="BL1:CE1"/>
    <mergeCell ref="CT2:CT3"/>
    <mergeCell ref="BT2:BU2"/>
    <mergeCell ref="CF2:CF3"/>
    <mergeCell ref="CG2:CG3"/>
    <mergeCell ref="CH2:CH3"/>
    <mergeCell ref="CI2:CI3"/>
    <mergeCell ref="CJ2:CM2"/>
    <mergeCell ref="C1:C3"/>
    <mergeCell ref="CZ1:DS1"/>
    <mergeCell ref="CZ2:CZ3"/>
    <mergeCell ref="DA2:DA3"/>
    <mergeCell ref="DB2:DB3"/>
    <mergeCell ref="DC2:DC3"/>
    <mergeCell ref="DD2:DG2"/>
    <mergeCell ref="DQ2:DS2"/>
    <mergeCell ref="DH2:DI2"/>
    <mergeCell ref="DJ2:DL2"/>
    <mergeCell ref="DM2:DM3"/>
    <mergeCell ref="DN2:DN3"/>
    <mergeCell ref="DO2:DO3"/>
    <mergeCell ref="DP2:DP3"/>
    <mergeCell ref="CC2:CE2"/>
    <mergeCell ref="CF1:CY1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Data!$D$1:$D$2</xm:f>
          </x14:formula1>
          <xm:sqref>AR69:AR1048576 BL69:BL1048576 CF69:CF1048576 CZ69:CZ1048576 D69:D1048576 CZ24:CZ31 CF24:CF31 BL24:BL31 AR24:AR31 X24:X31 X69:X1048576 X4:X22 AR4:AR22 BL4:BL22 CF4:CF22 CZ4:CZ22 D4:D22 D24:D31</xm:sqref>
        </x14:dataValidation>
        <x14:dataValidation type="list" allowBlank="1" showInputMessage="1" showErrorMessage="1">
          <x14:formula1>
            <xm:f>Data!$D$4:$D$6</xm:f>
          </x14:formula1>
          <xm:sqref>AS69:AS1048576 BM69:BM1048576 CG69:CG1048576 DA69:DA1048576 E69:E1048576 DA24:DA31 CG24:CG31 BM24:BM31 AS24:AS31 Y24:Y31 Y69:Y1048576 Y4:Y22 AS4:AS22 BM4:BM22 CG4:CG22 DA4:DA22 E4:E22 E24:E31</xm:sqref>
        </x14:dataValidation>
        <x14:dataValidation type="list" allowBlank="1" showInputMessage="1" showErrorMessage="1">
          <x14:formula1>
            <xm:f>Data!$D$8:$D$9</xm:f>
          </x14:formula1>
          <xm:sqref>DD69:DD1048576 AV69:AV1048576 BP69:BP1048576 CJ69:CJ1048576 AB69:AB1048576 CJ24:CJ31 BP24:BP31 AV24:AV31 DD24:DD31 H24:H31 H69:H1048576 H4:H22 DD4:DD22 AV4:AV22 BP4:BP22 CJ4:CJ22 AB4:AB22 AB24:AB31</xm:sqref>
        </x14:dataValidation>
        <x14:dataValidation type="list" allowBlank="1" showInputMessage="1" showErrorMessage="1">
          <x14:formula1>
            <xm:f>'P:\Организации\ООО Триод\ДУ - Форма 2\[ND_f2_2018.xlsx]Data'!#REF!</xm:f>
          </x14:formula1>
          <xm:sqref>H23 DD23 AV23 BP23 CJ23 AB23 AB32:AB68 CJ32:CJ68 BP32:BP68 AV32:AV68 DD32:DD68 H32:H68</xm:sqref>
        </x14:dataValidation>
        <x14:dataValidation type="list" allowBlank="1" showInputMessage="1" showErrorMessage="1">
          <x14:formula1>
            <xm:f>'P:\Организации\ООО Триод\ДУ - Форма 2\[ND_f2_2018.xlsx]Data'!#REF!</xm:f>
          </x14:formula1>
          <xm:sqref>Y23 AS23 BM23 CG23 DA23 E23 E32:E68 DA32:DA68 CG32:CG68 BM32:BM68 AS32:AS68 Y32:Y68</xm:sqref>
        </x14:dataValidation>
        <x14:dataValidation type="list" allowBlank="1" showInputMessage="1" showErrorMessage="1">
          <x14:formula1>
            <xm:f>'P:\Организации\ООО Триод\ДУ - Форма 2\[ND_f2_2018.xlsx]Data'!#REF!</xm:f>
          </x14:formula1>
          <xm:sqref>X23 AR23 BL23 CF23 CZ23 D23 D32:D68 CZ32:CZ68 CF32:CF68 BL32:BL68 AR32:AR68 X32:X68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69"/>
  <sheetViews>
    <sheetView workbookViewId="0">
      <pane xSplit="2" ySplit="4" topLeftCell="C5" activePane="bottomRight" state="frozen"/>
      <selection activeCell="B1" sqref="B1:B3"/>
      <selection pane="topRight" activeCell="B1" sqref="B1:B3"/>
      <selection pane="bottomLeft" activeCell="B1" sqref="B1:B3"/>
      <selection pane="bottomRight" activeCell="CK5" sqref="CK5"/>
    </sheetView>
  </sheetViews>
  <sheetFormatPr defaultRowHeight="15" x14ac:dyDescent="0.25"/>
  <cols>
    <col min="1" max="1" width="4.7109375" style="12" customWidth="1"/>
    <col min="2" max="2" width="32.7109375" style="13" customWidth="1"/>
    <col min="3" max="3" width="10.7109375" style="13" customWidth="1"/>
    <col min="4" max="6" width="30.7109375" style="2" customWidth="1"/>
    <col min="7" max="7" width="12.7109375" style="11" customWidth="1"/>
    <col min="8" max="8" width="10.7109375" style="11" customWidth="1"/>
    <col min="9" max="9" width="12.7109375" style="26" customWidth="1"/>
    <col min="10" max="10" width="32.7109375" style="2" customWidth="1"/>
    <col min="11" max="11" width="10.7109375" style="10" customWidth="1"/>
    <col min="12" max="12" width="10.7109375" style="2" customWidth="1"/>
    <col min="13" max="13" width="10.7109375" style="10" customWidth="1"/>
    <col min="14" max="14" width="10.7109375" style="11" customWidth="1"/>
    <col min="15" max="15" width="10.7109375" style="10" customWidth="1"/>
    <col min="16" max="16" width="10.7109375" style="2" customWidth="1"/>
    <col min="17" max="18" width="30.7109375" style="2" customWidth="1"/>
    <col min="19" max="19" width="16.7109375" style="11" customWidth="1"/>
    <col min="20" max="20" width="10.7109375" style="2" customWidth="1"/>
    <col min="21" max="21" width="12.7109375" style="2" customWidth="1"/>
    <col min="22" max="22" width="32.7109375" style="2" customWidth="1"/>
    <col min="23" max="23" width="10.7109375" style="10" customWidth="1"/>
    <col min="24" max="24" width="10.7109375" style="2" customWidth="1"/>
    <col min="25" max="25" width="10.7109375" style="10" customWidth="1"/>
    <col min="26" max="26" width="10.7109375" style="11" customWidth="1"/>
    <col min="27" max="27" width="10.7109375" style="10" customWidth="1"/>
    <col min="28" max="28" width="10.7109375" style="2" customWidth="1"/>
    <col min="29" max="30" width="30.7109375" style="2" customWidth="1"/>
    <col min="31" max="31" width="16.7109375" style="11" customWidth="1"/>
    <col min="32" max="32" width="10.7109375" style="2" customWidth="1"/>
    <col min="33" max="33" width="12.7109375" style="2" customWidth="1"/>
    <col min="34" max="34" width="32.7109375" style="2" customWidth="1"/>
    <col min="35" max="35" width="10.7109375" style="10" customWidth="1"/>
    <col min="36" max="36" width="10.7109375" style="2" customWidth="1"/>
    <col min="37" max="37" width="10.7109375" style="10" customWidth="1"/>
    <col min="38" max="38" width="10.7109375" style="11" customWidth="1"/>
    <col min="39" max="39" width="10.7109375" style="10" customWidth="1"/>
    <col min="40" max="40" width="10.7109375" style="2" customWidth="1"/>
    <col min="41" max="42" width="30.7109375" style="2" customWidth="1"/>
    <col min="43" max="43" width="16.7109375" style="11" customWidth="1"/>
    <col min="44" max="44" width="10.7109375" style="2" customWidth="1"/>
    <col min="45" max="45" width="12.7109375" style="2" customWidth="1"/>
    <col min="46" max="46" width="32.7109375" style="2" customWidth="1"/>
    <col min="47" max="47" width="10.7109375" style="10" customWidth="1"/>
    <col min="48" max="48" width="10.7109375" style="2" customWidth="1"/>
    <col min="49" max="49" width="10.7109375" style="10" customWidth="1"/>
    <col min="50" max="50" width="10.7109375" style="11" customWidth="1"/>
    <col min="51" max="51" width="10.7109375" style="10" customWidth="1"/>
    <col min="52" max="52" width="10.7109375" style="2" customWidth="1"/>
    <col min="53" max="54" width="30.7109375" style="2" customWidth="1"/>
    <col min="55" max="55" width="16.7109375" style="11" customWidth="1"/>
    <col min="56" max="56" width="10.7109375" style="2" customWidth="1"/>
    <col min="57" max="57" width="12.7109375" style="2" customWidth="1"/>
    <col min="58" max="58" width="32.7109375" style="2" customWidth="1"/>
    <col min="59" max="59" width="10.7109375" style="10" customWidth="1"/>
    <col min="60" max="60" width="10.7109375" style="2" customWidth="1"/>
    <col min="61" max="61" width="10.7109375" style="10" customWidth="1"/>
    <col min="62" max="62" width="10.7109375" style="11" customWidth="1"/>
    <col min="63" max="63" width="10.7109375" style="10" customWidth="1"/>
    <col min="64" max="64" width="10.7109375" style="2" customWidth="1"/>
    <col min="65" max="66" width="30.7109375" style="2" customWidth="1"/>
    <col min="67" max="67" width="16.7109375" style="11" customWidth="1"/>
    <col min="68" max="68" width="10.7109375" style="2" customWidth="1"/>
    <col min="69" max="69" width="12.7109375" style="2" customWidth="1"/>
    <col min="70" max="70" width="32.7109375" style="2" customWidth="1"/>
    <col min="71" max="71" width="10.7109375" style="10" customWidth="1"/>
    <col min="72" max="72" width="10.7109375" style="2" customWidth="1"/>
    <col min="73" max="73" width="10.7109375" style="10" customWidth="1"/>
    <col min="74" max="74" width="10.7109375" style="11" customWidth="1"/>
    <col min="75" max="75" width="10.7109375" style="10" customWidth="1"/>
    <col min="76" max="76" width="10.7109375" style="2" customWidth="1"/>
    <col min="77" max="78" width="30.7109375" style="2" customWidth="1"/>
    <col min="79" max="79" width="16.7109375" style="11" customWidth="1"/>
    <col min="80" max="80" width="10.7109375" style="2" customWidth="1"/>
    <col min="81" max="81" width="12.7109375" style="2" customWidth="1"/>
    <col min="82" max="82" width="32.7109375" style="2" customWidth="1"/>
    <col min="83" max="83" width="10.7109375" style="10" customWidth="1"/>
    <col min="84" max="84" width="10.7109375" style="2" customWidth="1"/>
    <col min="85" max="85" width="10.7109375" style="10" customWidth="1"/>
    <col min="86" max="86" width="10.7109375" style="11" customWidth="1"/>
    <col min="87" max="87" width="10.7109375" style="10" customWidth="1"/>
    <col min="88" max="88" width="10.7109375" style="2" customWidth="1"/>
    <col min="89" max="16384" width="9.140625" style="2"/>
  </cols>
  <sheetData>
    <row r="1" spans="1:89" s="12" customFormat="1" ht="15" customHeight="1" x14ac:dyDescent="0.25">
      <c r="A1" s="50" t="s">
        <v>0</v>
      </c>
      <c r="B1" s="50" t="s">
        <v>1</v>
      </c>
      <c r="C1" s="50" t="s">
        <v>500</v>
      </c>
      <c r="D1" s="50" t="s">
        <v>212</v>
      </c>
      <c r="E1" s="48" t="s">
        <v>320</v>
      </c>
      <c r="F1" s="54"/>
      <c r="G1" s="54"/>
      <c r="H1" s="54"/>
      <c r="I1" s="54"/>
      <c r="J1" s="54"/>
      <c r="K1" s="54"/>
      <c r="L1" s="54"/>
      <c r="M1" s="54"/>
      <c r="N1" s="54"/>
      <c r="O1" s="54"/>
      <c r="P1" s="49"/>
      <c r="Q1" s="48" t="s">
        <v>325</v>
      </c>
      <c r="R1" s="54"/>
      <c r="S1" s="54"/>
      <c r="T1" s="54"/>
      <c r="U1" s="54"/>
      <c r="V1" s="54"/>
      <c r="W1" s="54"/>
      <c r="X1" s="54"/>
      <c r="Y1" s="54"/>
      <c r="Z1" s="54"/>
      <c r="AA1" s="54"/>
      <c r="AB1" s="49"/>
      <c r="AC1" s="48" t="s">
        <v>324</v>
      </c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49"/>
      <c r="AO1" s="48" t="s">
        <v>322</v>
      </c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49"/>
      <c r="BA1" s="48" t="s">
        <v>323</v>
      </c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49"/>
      <c r="BM1" s="48" t="s">
        <v>442</v>
      </c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49"/>
      <c r="BY1" s="48" t="s">
        <v>443</v>
      </c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49"/>
    </row>
    <row r="2" spans="1:89" s="15" customFormat="1" ht="30" customHeight="1" x14ac:dyDescent="0.25">
      <c r="A2" s="51"/>
      <c r="B2" s="51"/>
      <c r="C2" s="51"/>
      <c r="D2" s="51"/>
      <c r="E2" s="55" t="s">
        <v>213</v>
      </c>
      <c r="F2" s="50" t="s">
        <v>214</v>
      </c>
      <c r="G2" s="50" t="s">
        <v>215</v>
      </c>
      <c r="H2" s="50" t="s">
        <v>321</v>
      </c>
      <c r="I2" s="48" t="s">
        <v>216</v>
      </c>
      <c r="J2" s="54"/>
      <c r="K2" s="54"/>
      <c r="L2" s="54"/>
      <c r="M2" s="54"/>
      <c r="N2" s="54"/>
      <c r="O2" s="54"/>
      <c r="P2" s="49"/>
      <c r="Q2" s="55" t="s">
        <v>213</v>
      </c>
      <c r="R2" s="50" t="s">
        <v>214</v>
      </c>
      <c r="S2" s="50" t="s">
        <v>215</v>
      </c>
      <c r="T2" s="50" t="s">
        <v>321</v>
      </c>
      <c r="U2" s="48" t="s">
        <v>216</v>
      </c>
      <c r="V2" s="54"/>
      <c r="W2" s="54"/>
      <c r="X2" s="54"/>
      <c r="Y2" s="54"/>
      <c r="Z2" s="54"/>
      <c r="AA2" s="54"/>
      <c r="AB2" s="49"/>
      <c r="AC2" s="55" t="s">
        <v>213</v>
      </c>
      <c r="AD2" s="50" t="s">
        <v>214</v>
      </c>
      <c r="AE2" s="50" t="s">
        <v>215</v>
      </c>
      <c r="AF2" s="50" t="s">
        <v>321</v>
      </c>
      <c r="AG2" s="48" t="s">
        <v>216</v>
      </c>
      <c r="AH2" s="54"/>
      <c r="AI2" s="54"/>
      <c r="AJ2" s="54"/>
      <c r="AK2" s="54"/>
      <c r="AL2" s="54"/>
      <c r="AM2" s="54"/>
      <c r="AN2" s="49"/>
      <c r="AO2" s="55" t="s">
        <v>213</v>
      </c>
      <c r="AP2" s="50" t="s">
        <v>214</v>
      </c>
      <c r="AQ2" s="50" t="s">
        <v>215</v>
      </c>
      <c r="AR2" s="50" t="s">
        <v>321</v>
      </c>
      <c r="AS2" s="48" t="s">
        <v>216</v>
      </c>
      <c r="AT2" s="54"/>
      <c r="AU2" s="54"/>
      <c r="AV2" s="54"/>
      <c r="AW2" s="54"/>
      <c r="AX2" s="54"/>
      <c r="AY2" s="54"/>
      <c r="AZ2" s="49"/>
      <c r="BA2" s="55" t="s">
        <v>213</v>
      </c>
      <c r="BB2" s="50" t="s">
        <v>214</v>
      </c>
      <c r="BC2" s="50" t="s">
        <v>215</v>
      </c>
      <c r="BD2" s="50" t="s">
        <v>321</v>
      </c>
      <c r="BE2" s="48" t="s">
        <v>216</v>
      </c>
      <c r="BF2" s="54"/>
      <c r="BG2" s="54"/>
      <c r="BH2" s="54"/>
      <c r="BI2" s="54"/>
      <c r="BJ2" s="54"/>
      <c r="BK2" s="54"/>
      <c r="BL2" s="49"/>
      <c r="BM2" s="55" t="s">
        <v>213</v>
      </c>
      <c r="BN2" s="50" t="s">
        <v>214</v>
      </c>
      <c r="BO2" s="50" t="s">
        <v>215</v>
      </c>
      <c r="BP2" s="50" t="s">
        <v>321</v>
      </c>
      <c r="BQ2" s="48" t="s">
        <v>216</v>
      </c>
      <c r="BR2" s="54"/>
      <c r="BS2" s="54"/>
      <c r="BT2" s="54"/>
      <c r="BU2" s="54"/>
      <c r="BV2" s="54"/>
      <c r="BW2" s="54"/>
      <c r="BX2" s="49"/>
      <c r="BY2" s="55" t="s">
        <v>213</v>
      </c>
      <c r="BZ2" s="50" t="s">
        <v>214</v>
      </c>
      <c r="CA2" s="50" t="s">
        <v>215</v>
      </c>
      <c r="CB2" s="50" t="s">
        <v>321</v>
      </c>
      <c r="CC2" s="48" t="s">
        <v>216</v>
      </c>
      <c r="CD2" s="54"/>
      <c r="CE2" s="54"/>
      <c r="CF2" s="54"/>
      <c r="CG2" s="54"/>
      <c r="CH2" s="54"/>
      <c r="CI2" s="54"/>
      <c r="CJ2" s="49"/>
    </row>
    <row r="3" spans="1:89" s="15" customFormat="1" ht="135" customHeight="1" x14ac:dyDescent="0.25">
      <c r="A3" s="51"/>
      <c r="B3" s="51"/>
      <c r="C3" s="51"/>
      <c r="D3" s="51"/>
      <c r="E3" s="57"/>
      <c r="F3" s="51"/>
      <c r="G3" s="51"/>
      <c r="H3" s="51"/>
      <c r="I3" s="50" t="s">
        <v>218</v>
      </c>
      <c r="J3" s="50" t="s">
        <v>217</v>
      </c>
      <c r="K3" s="48" t="s">
        <v>219</v>
      </c>
      <c r="L3" s="49"/>
      <c r="M3" s="50" t="s">
        <v>220</v>
      </c>
      <c r="N3" s="50" t="s">
        <v>221</v>
      </c>
      <c r="O3" s="48" t="s">
        <v>222</v>
      </c>
      <c r="P3" s="49"/>
      <c r="Q3" s="57"/>
      <c r="R3" s="51"/>
      <c r="S3" s="51"/>
      <c r="T3" s="51"/>
      <c r="U3" s="50" t="s">
        <v>218</v>
      </c>
      <c r="V3" s="50" t="s">
        <v>217</v>
      </c>
      <c r="W3" s="48" t="s">
        <v>219</v>
      </c>
      <c r="X3" s="49"/>
      <c r="Y3" s="50" t="s">
        <v>220</v>
      </c>
      <c r="Z3" s="50" t="s">
        <v>221</v>
      </c>
      <c r="AA3" s="48" t="s">
        <v>222</v>
      </c>
      <c r="AB3" s="49"/>
      <c r="AC3" s="57"/>
      <c r="AD3" s="51"/>
      <c r="AE3" s="51"/>
      <c r="AF3" s="51"/>
      <c r="AG3" s="50" t="s">
        <v>218</v>
      </c>
      <c r="AH3" s="50" t="s">
        <v>217</v>
      </c>
      <c r="AI3" s="48" t="s">
        <v>219</v>
      </c>
      <c r="AJ3" s="49"/>
      <c r="AK3" s="50" t="s">
        <v>220</v>
      </c>
      <c r="AL3" s="50" t="s">
        <v>221</v>
      </c>
      <c r="AM3" s="48" t="s">
        <v>222</v>
      </c>
      <c r="AN3" s="49"/>
      <c r="AO3" s="57"/>
      <c r="AP3" s="51"/>
      <c r="AQ3" s="51"/>
      <c r="AR3" s="51"/>
      <c r="AS3" s="50" t="s">
        <v>218</v>
      </c>
      <c r="AT3" s="50" t="s">
        <v>217</v>
      </c>
      <c r="AU3" s="48" t="s">
        <v>219</v>
      </c>
      <c r="AV3" s="49"/>
      <c r="AW3" s="50" t="s">
        <v>220</v>
      </c>
      <c r="AX3" s="50" t="s">
        <v>221</v>
      </c>
      <c r="AY3" s="48" t="s">
        <v>222</v>
      </c>
      <c r="AZ3" s="49"/>
      <c r="BA3" s="57"/>
      <c r="BB3" s="51"/>
      <c r="BC3" s="51"/>
      <c r="BD3" s="51"/>
      <c r="BE3" s="50" t="s">
        <v>218</v>
      </c>
      <c r="BF3" s="50" t="s">
        <v>217</v>
      </c>
      <c r="BG3" s="48" t="s">
        <v>219</v>
      </c>
      <c r="BH3" s="49"/>
      <c r="BI3" s="50" t="s">
        <v>220</v>
      </c>
      <c r="BJ3" s="50" t="s">
        <v>221</v>
      </c>
      <c r="BK3" s="48" t="s">
        <v>222</v>
      </c>
      <c r="BL3" s="49"/>
      <c r="BM3" s="57"/>
      <c r="BN3" s="51"/>
      <c r="BO3" s="51"/>
      <c r="BP3" s="51"/>
      <c r="BQ3" s="50" t="s">
        <v>218</v>
      </c>
      <c r="BR3" s="50" t="s">
        <v>217</v>
      </c>
      <c r="BS3" s="48" t="s">
        <v>219</v>
      </c>
      <c r="BT3" s="49"/>
      <c r="BU3" s="50" t="s">
        <v>220</v>
      </c>
      <c r="BV3" s="50" t="s">
        <v>221</v>
      </c>
      <c r="BW3" s="48" t="s">
        <v>222</v>
      </c>
      <c r="BX3" s="49"/>
      <c r="BY3" s="57"/>
      <c r="BZ3" s="51"/>
      <c r="CA3" s="51"/>
      <c r="CB3" s="51"/>
      <c r="CC3" s="50" t="s">
        <v>218</v>
      </c>
      <c r="CD3" s="50" t="s">
        <v>217</v>
      </c>
      <c r="CE3" s="48" t="s">
        <v>219</v>
      </c>
      <c r="CF3" s="49"/>
      <c r="CG3" s="50" t="s">
        <v>220</v>
      </c>
      <c r="CH3" s="50" t="s">
        <v>221</v>
      </c>
      <c r="CI3" s="48" t="s">
        <v>222</v>
      </c>
      <c r="CJ3" s="49"/>
    </row>
    <row r="4" spans="1:89" s="15" customFormat="1" ht="15" customHeight="1" x14ac:dyDescent="0.25">
      <c r="A4" s="52"/>
      <c r="B4" s="52"/>
      <c r="C4" s="52"/>
      <c r="D4" s="52"/>
      <c r="E4" s="56"/>
      <c r="F4" s="52"/>
      <c r="G4" s="52"/>
      <c r="H4" s="52"/>
      <c r="I4" s="52"/>
      <c r="J4" s="52"/>
      <c r="K4" s="17" t="s">
        <v>4</v>
      </c>
      <c r="L4" s="17" t="s">
        <v>5</v>
      </c>
      <c r="M4" s="52"/>
      <c r="N4" s="52"/>
      <c r="O4" s="17" t="s">
        <v>4</v>
      </c>
      <c r="P4" s="17" t="s">
        <v>5</v>
      </c>
      <c r="Q4" s="56"/>
      <c r="R4" s="52"/>
      <c r="S4" s="52"/>
      <c r="T4" s="52"/>
      <c r="U4" s="52"/>
      <c r="V4" s="52"/>
      <c r="W4" s="17" t="s">
        <v>4</v>
      </c>
      <c r="X4" s="17" t="s">
        <v>5</v>
      </c>
      <c r="Y4" s="52"/>
      <c r="Z4" s="52"/>
      <c r="AA4" s="17" t="s">
        <v>4</v>
      </c>
      <c r="AB4" s="17" t="s">
        <v>5</v>
      </c>
      <c r="AC4" s="56"/>
      <c r="AD4" s="52"/>
      <c r="AE4" s="52"/>
      <c r="AF4" s="52"/>
      <c r="AG4" s="52"/>
      <c r="AH4" s="52"/>
      <c r="AI4" s="17" t="s">
        <v>4</v>
      </c>
      <c r="AJ4" s="17" t="s">
        <v>5</v>
      </c>
      <c r="AK4" s="52"/>
      <c r="AL4" s="52"/>
      <c r="AM4" s="17" t="s">
        <v>4</v>
      </c>
      <c r="AN4" s="17" t="s">
        <v>5</v>
      </c>
      <c r="AO4" s="56"/>
      <c r="AP4" s="52"/>
      <c r="AQ4" s="52"/>
      <c r="AR4" s="52"/>
      <c r="AS4" s="52"/>
      <c r="AT4" s="52"/>
      <c r="AU4" s="17" t="s">
        <v>4</v>
      </c>
      <c r="AV4" s="17" t="s">
        <v>5</v>
      </c>
      <c r="AW4" s="52"/>
      <c r="AX4" s="52"/>
      <c r="AY4" s="17" t="s">
        <v>4</v>
      </c>
      <c r="AZ4" s="17" t="s">
        <v>5</v>
      </c>
      <c r="BA4" s="56"/>
      <c r="BB4" s="52"/>
      <c r="BC4" s="52"/>
      <c r="BD4" s="52"/>
      <c r="BE4" s="52"/>
      <c r="BF4" s="52"/>
      <c r="BG4" s="17" t="s">
        <v>4</v>
      </c>
      <c r="BH4" s="17" t="s">
        <v>5</v>
      </c>
      <c r="BI4" s="52"/>
      <c r="BJ4" s="52"/>
      <c r="BK4" s="17" t="s">
        <v>4</v>
      </c>
      <c r="BL4" s="17" t="s">
        <v>5</v>
      </c>
      <c r="BM4" s="56"/>
      <c r="BN4" s="52"/>
      <c r="BO4" s="52"/>
      <c r="BP4" s="52"/>
      <c r="BQ4" s="52"/>
      <c r="BR4" s="52"/>
      <c r="BS4" s="35" t="s">
        <v>4</v>
      </c>
      <c r="BT4" s="35" t="s">
        <v>5</v>
      </c>
      <c r="BU4" s="52"/>
      <c r="BV4" s="52"/>
      <c r="BW4" s="35" t="s">
        <v>4</v>
      </c>
      <c r="BX4" s="35" t="s">
        <v>5</v>
      </c>
      <c r="BY4" s="56"/>
      <c r="BZ4" s="52"/>
      <c r="CA4" s="52"/>
      <c r="CB4" s="52"/>
      <c r="CC4" s="52"/>
      <c r="CD4" s="52"/>
      <c r="CE4" s="35" t="s">
        <v>4</v>
      </c>
      <c r="CF4" s="35" t="s">
        <v>5</v>
      </c>
      <c r="CG4" s="52"/>
      <c r="CH4" s="52"/>
      <c r="CI4" s="35" t="s">
        <v>4</v>
      </c>
      <c r="CJ4" s="35" t="s">
        <v>5</v>
      </c>
    </row>
    <row r="5" spans="1:89" ht="15" customHeight="1" x14ac:dyDescent="0.25">
      <c r="A5" s="27">
        <v>1</v>
      </c>
      <c r="B5" s="28" t="s">
        <v>571</v>
      </c>
      <c r="C5" s="28" t="s">
        <v>572</v>
      </c>
      <c r="D5" s="4" t="s">
        <v>330</v>
      </c>
      <c r="E5" s="4"/>
      <c r="F5" s="4"/>
      <c r="G5" s="9"/>
      <c r="H5" s="9"/>
      <c r="I5" s="25"/>
      <c r="J5" s="4"/>
      <c r="K5" s="1"/>
      <c r="L5" s="4"/>
      <c r="M5" s="1"/>
      <c r="N5" s="6"/>
      <c r="O5" s="1"/>
      <c r="P5" s="4"/>
      <c r="Q5" s="4"/>
      <c r="R5" s="4"/>
      <c r="S5" s="9"/>
      <c r="T5" s="4"/>
      <c r="U5" s="4"/>
      <c r="V5" s="4"/>
      <c r="W5" s="1"/>
      <c r="X5" s="4"/>
      <c r="Y5" s="1"/>
      <c r="Z5" s="6"/>
      <c r="AA5" s="1"/>
      <c r="AB5" s="4"/>
      <c r="AC5" s="4"/>
      <c r="AD5" s="4"/>
      <c r="AE5" s="9"/>
      <c r="AF5" s="4"/>
      <c r="AG5" s="4"/>
      <c r="AH5" s="4"/>
      <c r="AI5" s="1"/>
      <c r="AJ5" s="4"/>
      <c r="AK5" s="1"/>
      <c r="AL5" s="6"/>
      <c r="AM5" s="1"/>
      <c r="AN5" s="4"/>
      <c r="AO5" s="4"/>
      <c r="AP5" s="4"/>
      <c r="AQ5" s="9"/>
      <c r="AR5" s="4"/>
      <c r="AS5" s="4"/>
      <c r="AT5" s="4"/>
      <c r="AU5" s="1"/>
      <c r="AV5" s="4"/>
      <c r="AW5" s="1"/>
      <c r="AX5" s="6"/>
      <c r="AY5" s="1"/>
      <c r="AZ5" s="4"/>
      <c r="BA5" s="4"/>
      <c r="BB5" s="4"/>
      <c r="BC5" s="9"/>
      <c r="BD5" s="4"/>
      <c r="BE5" s="4"/>
      <c r="BF5" s="4"/>
      <c r="BG5" s="1"/>
      <c r="BH5" s="4"/>
      <c r="BI5" s="1"/>
      <c r="BJ5" s="6"/>
      <c r="BK5" s="1"/>
      <c r="BL5" s="4"/>
      <c r="BM5" s="4"/>
      <c r="BN5" s="4"/>
      <c r="BO5" s="9"/>
      <c r="BP5" s="4"/>
      <c r="BQ5" s="4"/>
      <c r="BR5" s="4"/>
      <c r="BS5" s="1"/>
      <c r="BT5" s="4"/>
      <c r="BU5" s="1"/>
      <c r="BV5" s="6"/>
      <c r="BW5" s="1"/>
      <c r="BX5" s="4"/>
      <c r="BY5" s="4"/>
      <c r="BZ5" s="4"/>
      <c r="CA5" s="9"/>
      <c r="CB5" s="4"/>
      <c r="CC5" s="4"/>
      <c r="CD5" s="4"/>
      <c r="CE5" s="1"/>
      <c r="CF5" s="4"/>
      <c r="CG5" s="1"/>
      <c r="CH5" s="6"/>
      <c r="CI5" s="1"/>
      <c r="CJ5" s="4"/>
      <c r="CK5" s="2">
        <f>IF(C5=[1]Лист1!$C2,1,0)</f>
        <v>1</v>
      </c>
    </row>
    <row r="6" spans="1:89" ht="15" customHeight="1" x14ac:dyDescent="0.25">
      <c r="A6" s="27">
        <v>2</v>
      </c>
      <c r="B6" s="28" t="s">
        <v>576</v>
      </c>
      <c r="C6" s="28" t="s">
        <v>577</v>
      </c>
      <c r="D6" s="4" t="s">
        <v>330</v>
      </c>
      <c r="E6" s="4"/>
      <c r="F6" s="4"/>
      <c r="G6" s="9"/>
      <c r="H6" s="9"/>
      <c r="I6" s="25"/>
      <c r="J6" s="4"/>
      <c r="K6" s="1"/>
      <c r="L6" s="4"/>
      <c r="M6" s="1"/>
      <c r="N6" s="6"/>
      <c r="O6" s="1"/>
      <c r="P6" s="4"/>
      <c r="Q6" s="4"/>
      <c r="R6" s="4"/>
      <c r="S6" s="9"/>
      <c r="T6" s="4"/>
      <c r="U6" s="4"/>
      <c r="V6" s="4"/>
      <c r="W6" s="1"/>
      <c r="X6" s="4"/>
      <c r="Y6" s="1"/>
      <c r="Z6" s="6"/>
      <c r="AA6" s="1"/>
      <c r="AB6" s="4"/>
      <c r="AC6" s="4"/>
      <c r="AD6" s="4"/>
      <c r="AE6" s="9"/>
      <c r="AF6" s="4"/>
      <c r="AG6" s="4"/>
      <c r="AH6" s="4"/>
      <c r="AI6" s="1"/>
      <c r="AJ6" s="4"/>
      <c r="AK6" s="1"/>
      <c r="AL6" s="6"/>
      <c r="AM6" s="1"/>
      <c r="AN6" s="4"/>
      <c r="AO6" s="4"/>
      <c r="AP6" s="4"/>
      <c r="AQ6" s="9"/>
      <c r="AR6" s="4"/>
      <c r="AS6" s="4"/>
      <c r="AT6" s="4"/>
      <c r="AU6" s="1"/>
      <c r="AV6" s="4"/>
      <c r="AW6" s="1"/>
      <c r="AX6" s="6"/>
      <c r="AY6" s="1"/>
      <c r="AZ6" s="4"/>
      <c r="BA6" s="4"/>
      <c r="BB6" s="4"/>
      <c r="BC6" s="9"/>
      <c r="BD6" s="4"/>
      <c r="BE6" s="4"/>
      <c r="BF6" s="4"/>
      <c r="BG6" s="1"/>
      <c r="BH6" s="4"/>
      <c r="BI6" s="1"/>
      <c r="BJ6" s="6"/>
      <c r="BK6" s="1"/>
      <c r="BL6" s="4"/>
      <c r="BM6" s="4"/>
      <c r="BN6" s="4"/>
      <c r="BO6" s="9"/>
      <c r="BP6" s="4"/>
      <c r="BQ6" s="4"/>
      <c r="BR6" s="4"/>
      <c r="BS6" s="1"/>
      <c r="BT6" s="4"/>
      <c r="BU6" s="1"/>
      <c r="BV6" s="6"/>
      <c r="BW6" s="1"/>
      <c r="BX6" s="4"/>
      <c r="BY6" s="4"/>
      <c r="BZ6" s="4"/>
      <c r="CA6" s="9"/>
      <c r="CB6" s="4"/>
      <c r="CC6" s="4"/>
      <c r="CD6" s="4"/>
      <c r="CE6" s="1"/>
      <c r="CF6" s="4"/>
      <c r="CG6" s="1"/>
      <c r="CH6" s="6"/>
      <c r="CI6" s="1"/>
      <c r="CJ6" s="4"/>
      <c r="CK6" s="2">
        <f>IF(C6=[1]Лист1!$C3,1,0)</f>
        <v>1</v>
      </c>
    </row>
    <row r="7" spans="1:89" ht="15" customHeight="1" x14ac:dyDescent="0.25">
      <c r="A7" s="27">
        <v>3</v>
      </c>
      <c r="B7" s="28" t="s">
        <v>580</v>
      </c>
      <c r="C7" s="28" t="s">
        <v>581</v>
      </c>
      <c r="D7" s="4" t="s">
        <v>330</v>
      </c>
      <c r="E7" s="4"/>
      <c r="F7" s="4"/>
      <c r="G7" s="9"/>
      <c r="H7" s="9"/>
      <c r="I7" s="25"/>
      <c r="J7" s="4"/>
      <c r="K7" s="1"/>
      <c r="L7" s="4"/>
      <c r="M7" s="1"/>
      <c r="N7" s="6"/>
      <c r="O7" s="1"/>
      <c r="P7" s="4"/>
      <c r="Q7" s="4"/>
      <c r="R7" s="4"/>
      <c r="S7" s="9"/>
      <c r="T7" s="4"/>
      <c r="U7" s="4"/>
      <c r="V7" s="4"/>
      <c r="W7" s="1"/>
      <c r="X7" s="4"/>
      <c r="Y7" s="1"/>
      <c r="Z7" s="6"/>
      <c r="AA7" s="1"/>
      <c r="AB7" s="4"/>
      <c r="AC7" s="4"/>
      <c r="AD7" s="4"/>
      <c r="AE7" s="9"/>
      <c r="AF7" s="4"/>
      <c r="AG7" s="4"/>
      <c r="AH7" s="4"/>
      <c r="AI7" s="1"/>
      <c r="AJ7" s="4"/>
      <c r="AK7" s="1"/>
      <c r="AL7" s="6"/>
      <c r="AM7" s="1"/>
      <c r="AN7" s="4"/>
      <c r="AO7" s="4"/>
      <c r="AP7" s="4"/>
      <c r="AQ7" s="9"/>
      <c r="AR7" s="4"/>
      <c r="AS7" s="4"/>
      <c r="AT7" s="4"/>
      <c r="AU7" s="1"/>
      <c r="AV7" s="4"/>
      <c r="AW7" s="1"/>
      <c r="AX7" s="6"/>
      <c r="AY7" s="1"/>
      <c r="AZ7" s="4"/>
      <c r="BA7" s="4"/>
      <c r="BB7" s="4"/>
      <c r="BC7" s="9"/>
      <c r="BD7" s="4"/>
      <c r="BE7" s="4"/>
      <c r="BF7" s="4"/>
      <c r="BG7" s="1"/>
      <c r="BH7" s="4"/>
      <c r="BI7" s="1"/>
      <c r="BJ7" s="6"/>
      <c r="BK7" s="1"/>
      <c r="BL7" s="4"/>
      <c r="BM7" s="4"/>
      <c r="BN7" s="4"/>
      <c r="BO7" s="9"/>
      <c r="BP7" s="4"/>
      <c r="BQ7" s="4"/>
      <c r="BR7" s="4"/>
      <c r="BS7" s="1"/>
      <c r="BT7" s="4"/>
      <c r="BU7" s="1"/>
      <c r="BV7" s="6"/>
      <c r="BW7" s="1"/>
      <c r="BX7" s="4"/>
      <c r="BY7" s="4"/>
      <c r="BZ7" s="4"/>
      <c r="CA7" s="9"/>
      <c r="CB7" s="4"/>
      <c r="CC7" s="4"/>
      <c r="CD7" s="4"/>
      <c r="CE7" s="1"/>
      <c r="CF7" s="4"/>
      <c r="CG7" s="1"/>
      <c r="CH7" s="6"/>
      <c r="CI7" s="1"/>
      <c r="CJ7" s="4"/>
      <c r="CK7" s="2">
        <f>IF(C7=[1]Лист1!$C4,1,0)</f>
        <v>1</v>
      </c>
    </row>
    <row r="8" spans="1:89" ht="15" customHeight="1" x14ac:dyDescent="0.25">
      <c r="A8" s="27">
        <v>4</v>
      </c>
      <c r="B8" s="28" t="s">
        <v>584</v>
      </c>
      <c r="C8" s="28" t="s">
        <v>585</v>
      </c>
      <c r="D8" s="4" t="s">
        <v>330</v>
      </c>
      <c r="E8" s="4"/>
      <c r="F8" s="4"/>
      <c r="G8" s="9"/>
      <c r="H8" s="9"/>
      <c r="I8" s="25"/>
      <c r="J8" s="4"/>
      <c r="K8" s="1"/>
      <c r="L8" s="4"/>
      <c r="M8" s="1"/>
      <c r="N8" s="6"/>
      <c r="O8" s="1"/>
      <c r="P8" s="4"/>
      <c r="Q8" s="4"/>
      <c r="R8" s="4"/>
      <c r="S8" s="9"/>
      <c r="T8" s="4"/>
      <c r="U8" s="4"/>
      <c r="V8" s="4"/>
      <c r="W8" s="1"/>
      <c r="X8" s="4"/>
      <c r="Y8" s="1"/>
      <c r="Z8" s="6"/>
      <c r="AA8" s="1"/>
      <c r="AB8" s="4"/>
      <c r="AC8" s="4"/>
      <c r="AD8" s="4"/>
      <c r="AE8" s="9"/>
      <c r="AF8" s="4"/>
      <c r="AG8" s="4"/>
      <c r="AH8" s="4"/>
      <c r="AI8" s="1"/>
      <c r="AJ8" s="4"/>
      <c r="AK8" s="1"/>
      <c r="AL8" s="6"/>
      <c r="AM8" s="1"/>
      <c r="AN8" s="4"/>
      <c r="AO8" s="4"/>
      <c r="AP8" s="4"/>
      <c r="AQ8" s="9"/>
      <c r="AR8" s="4"/>
      <c r="AS8" s="4"/>
      <c r="AT8" s="4"/>
      <c r="AU8" s="1"/>
      <c r="AV8" s="4"/>
      <c r="AW8" s="1"/>
      <c r="AX8" s="6"/>
      <c r="AY8" s="1"/>
      <c r="AZ8" s="4"/>
      <c r="BA8" s="4"/>
      <c r="BB8" s="4"/>
      <c r="BC8" s="9"/>
      <c r="BD8" s="4"/>
      <c r="BE8" s="4"/>
      <c r="BF8" s="4"/>
      <c r="BG8" s="1"/>
      <c r="BH8" s="4"/>
      <c r="BI8" s="1"/>
      <c r="BJ8" s="6"/>
      <c r="BK8" s="1"/>
      <c r="BL8" s="4"/>
      <c r="BM8" s="4"/>
      <c r="BN8" s="4"/>
      <c r="BO8" s="9"/>
      <c r="BP8" s="4"/>
      <c r="BQ8" s="4"/>
      <c r="BR8" s="4"/>
      <c r="BS8" s="1"/>
      <c r="BT8" s="4"/>
      <c r="BU8" s="1"/>
      <c r="BV8" s="6"/>
      <c r="BW8" s="1"/>
      <c r="BX8" s="4"/>
      <c r="BY8" s="4"/>
      <c r="BZ8" s="4"/>
      <c r="CA8" s="9"/>
      <c r="CB8" s="4"/>
      <c r="CC8" s="4"/>
      <c r="CD8" s="4"/>
      <c r="CE8" s="1"/>
      <c r="CF8" s="4"/>
      <c r="CG8" s="1"/>
      <c r="CH8" s="6"/>
      <c r="CI8" s="1"/>
      <c r="CJ8" s="4"/>
      <c r="CK8" s="2">
        <f>IF(C8=[1]Лист1!$C5,1,0)</f>
        <v>1</v>
      </c>
    </row>
    <row r="9" spans="1:89" ht="15" customHeight="1" x14ac:dyDescent="0.25">
      <c r="A9" s="27">
        <v>5</v>
      </c>
      <c r="B9" s="28" t="s">
        <v>588</v>
      </c>
      <c r="C9" s="28" t="s">
        <v>589</v>
      </c>
      <c r="D9" s="4" t="s">
        <v>330</v>
      </c>
      <c r="E9" s="4"/>
      <c r="F9" s="4"/>
      <c r="G9" s="9"/>
      <c r="H9" s="9"/>
      <c r="I9" s="25"/>
      <c r="J9" s="4"/>
      <c r="K9" s="1"/>
      <c r="L9" s="4"/>
      <c r="M9" s="1"/>
      <c r="N9" s="6"/>
      <c r="O9" s="1"/>
      <c r="P9" s="4"/>
      <c r="Q9" s="4"/>
      <c r="R9" s="4"/>
      <c r="S9" s="9"/>
      <c r="T9" s="4"/>
      <c r="U9" s="4"/>
      <c r="V9" s="4"/>
      <c r="W9" s="1"/>
      <c r="X9" s="4"/>
      <c r="Y9" s="1"/>
      <c r="Z9" s="6"/>
      <c r="AA9" s="1"/>
      <c r="AB9" s="4"/>
      <c r="AC9" s="4"/>
      <c r="AD9" s="4"/>
      <c r="AE9" s="9"/>
      <c r="AF9" s="4"/>
      <c r="AG9" s="4"/>
      <c r="AH9" s="4"/>
      <c r="AI9" s="1"/>
      <c r="AJ9" s="4"/>
      <c r="AK9" s="1"/>
      <c r="AL9" s="6"/>
      <c r="AM9" s="1"/>
      <c r="AN9" s="4"/>
      <c r="AO9" s="4"/>
      <c r="AP9" s="4"/>
      <c r="AQ9" s="9"/>
      <c r="AR9" s="4"/>
      <c r="AS9" s="4"/>
      <c r="AT9" s="4"/>
      <c r="AU9" s="1"/>
      <c r="AV9" s="4"/>
      <c r="AW9" s="1"/>
      <c r="AX9" s="6"/>
      <c r="AY9" s="1"/>
      <c r="AZ9" s="4"/>
      <c r="BA9" s="4"/>
      <c r="BB9" s="4"/>
      <c r="BC9" s="9"/>
      <c r="BD9" s="4"/>
      <c r="BE9" s="4"/>
      <c r="BF9" s="4"/>
      <c r="BG9" s="1"/>
      <c r="BH9" s="4"/>
      <c r="BI9" s="1"/>
      <c r="BJ9" s="6"/>
      <c r="BK9" s="1"/>
      <c r="BL9" s="4"/>
      <c r="BM9" s="4"/>
      <c r="BN9" s="4"/>
      <c r="BO9" s="9"/>
      <c r="BP9" s="4"/>
      <c r="BQ9" s="4"/>
      <c r="BR9" s="4"/>
      <c r="BS9" s="1"/>
      <c r="BT9" s="4"/>
      <c r="BU9" s="1"/>
      <c r="BV9" s="6"/>
      <c r="BW9" s="1"/>
      <c r="BX9" s="4"/>
      <c r="BY9" s="4"/>
      <c r="BZ9" s="4"/>
      <c r="CA9" s="9"/>
      <c r="CB9" s="4"/>
      <c r="CC9" s="4"/>
      <c r="CD9" s="4"/>
      <c r="CE9" s="1"/>
      <c r="CF9" s="4"/>
      <c r="CG9" s="1"/>
      <c r="CH9" s="6"/>
      <c r="CI9" s="1"/>
      <c r="CJ9" s="4"/>
      <c r="CK9" s="2">
        <f>IF(C9=[1]Лист1!$C6,1,0)</f>
        <v>1</v>
      </c>
    </row>
    <row r="10" spans="1:89" ht="15" customHeight="1" x14ac:dyDescent="0.25">
      <c r="A10" s="27">
        <v>6</v>
      </c>
      <c r="B10" s="28" t="s">
        <v>592</v>
      </c>
      <c r="C10" s="28" t="s">
        <v>593</v>
      </c>
      <c r="D10" s="4" t="s">
        <v>330</v>
      </c>
      <c r="E10" s="4"/>
      <c r="F10" s="4"/>
      <c r="G10" s="9"/>
      <c r="H10" s="9"/>
      <c r="I10" s="25"/>
      <c r="J10" s="4"/>
      <c r="K10" s="1"/>
      <c r="L10" s="4"/>
      <c r="M10" s="1"/>
      <c r="N10" s="6"/>
      <c r="O10" s="1"/>
      <c r="P10" s="4"/>
      <c r="Q10" s="4"/>
      <c r="R10" s="4"/>
      <c r="S10" s="9"/>
      <c r="T10" s="4"/>
      <c r="U10" s="4"/>
      <c r="V10" s="4"/>
      <c r="W10" s="1"/>
      <c r="X10" s="4"/>
      <c r="Y10" s="1"/>
      <c r="Z10" s="6"/>
      <c r="AA10" s="1"/>
      <c r="AB10" s="4"/>
      <c r="AC10" s="4"/>
      <c r="AD10" s="4"/>
      <c r="AE10" s="9"/>
      <c r="AF10" s="4"/>
      <c r="AG10" s="4"/>
      <c r="AH10" s="4"/>
      <c r="AI10" s="1"/>
      <c r="AJ10" s="4"/>
      <c r="AK10" s="1"/>
      <c r="AL10" s="6"/>
      <c r="AM10" s="1"/>
      <c r="AN10" s="4"/>
      <c r="AO10" s="4"/>
      <c r="AP10" s="4"/>
      <c r="AQ10" s="9"/>
      <c r="AR10" s="4"/>
      <c r="AS10" s="4"/>
      <c r="AT10" s="4"/>
      <c r="AU10" s="1"/>
      <c r="AV10" s="4"/>
      <c r="AW10" s="1"/>
      <c r="AX10" s="6"/>
      <c r="AY10" s="1"/>
      <c r="AZ10" s="4"/>
      <c r="BA10" s="4"/>
      <c r="BB10" s="4"/>
      <c r="BC10" s="9"/>
      <c r="BD10" s="4"/>
      <c r="BE10" s="4"/>
      <c r="BF10" s="4"/>
      <c r="BG10" s="1"/>
      <c r="BH10" s="4"/>
      <c r="BI10" s="1"/>
      <c r="BJ10" s="6"/>
      <c r="BK10" s="1"/>
      <c r="BL10" s="4"/>
      <c r="BM10" s="4"/>
      <c r="BN10" s="4"/>
      <c r="BO10" s="9"/>
      <c r="BP10" s="4"/>
      <c r="BQ10" s="4"/>
      <c r="BR10" s="4"/>
      <c r="BS10" s="1"/>
      <c r="BT10" s="4"/>
      <c r="BU10" s="1"/>
      <c r="BV10" s="6"/>
      <c r="BW10" s="1"/>
      <c r="BX10" s="4"/>
      <c r="BY10" s="4"/>
      <c r="BZ10" s="4"/>
      <c r="CA10" s="9"/>
      <c r="CB10" s="4"/>
      <c r="CC10" s="4"/>
      <c r="CD10" s="4"/>
      <c r="CE10" s="1"/>
      <c r="CF10" s="4"/>
      <c r="CG10" s="1"/>
      <c r="CH10" s="6"/>
      <c r="CI10" s="1"/>
      <c r="CJ10" s="4"/>
      <c r="CK10" s="2">
        <f>IF(C10=[1]Лист1!$C7,1,0)</f>
        <v>1</v>
      </c>
    </row>
    <row r="11" spans="1:89" ht="15" customHeight="1" x14ac:dyDescent="0.25">
      <c r="A11" s="27">
        <v>7</v>
      </c>
      <c r="B11" s="28" t="s">
        <v>597</v>
      </c>
      <c r="C11" s="28" t="s">
        <v>598</v>
      </c>
      <c r="D11" s="4" t="s">
        <v>330</v>
      </c>
      <c r="E11" s="4"/>
      <c r="F11" s="4"/>
      <c r="G11" s="9"/>
      <c r="H11" s="9"/>
      <c r="I11" s="25"/>
      <c r="J11" s="4"/>
      <c r="K11" s="1"/>
      <c r="L11" s="4"/>
      <c r="M11" s="1"/>
      <c r="N11" s="6"/>
      <c r="O11" s="1"/>
      <c r="P11" s="4"/>
      <c r="Q11" s="4"/>
      <c r="R11" s="4"/>
      <c r="S11" s="9"/>
      <c r="T11" s="4"/>
      <c r="U11" s="4"/>
      <c r="V11" s="4"/>
      <c r="W11" s="1"/>
      <c r="X11" s="4"/>
      <c r="Y11" s="1"/>
      <c r="Z11" s="6"/>
      <c r="AA11" s="1"/>
      <c r="AB11" s="4"/>
      <c r="AC11" s="4"/>
      <c r="AD11" s="4"/>
      <c r="AE11" s="9"/>
      <c r="AF11" s="4"/>
      <c r="AG11" s="4"/>
      <c r="AH11" s="4"/>
      <c r="AI11" s="1"/>
      <c r="AJ11" s="4"/>
      <c r="AK11" s="1"/>
      <c r="AL11" s="6"/>
      <c r="AM11" s="1"/>
      <c r="AN11" s="4"/>
      <c r="AO11" s="4"/>
      <c r="AP11" s="4"/>
      <c r="AQ11" s="9"/>
      <c r="AR11" s="4"/>
      <c r="AS11" s="4"/>
      <c r="AT11" s="4"/>
      <c r="AU11" s="1"/>
      <c r="AV11" s="4"/>
      <c r="AW11" s="1"/>
      <c r="AX11" s="6"/>
      <c r="AY11" s="1"/>
      <c r="AZ11" s="4"/>
      <c r="BA11" s="4"/>
      <c r="BB11" s="4"/>
      <c r="BC11" s="9"/>
      <c r="BD11" s="4"/>
      <c r="BE11" s="4"/>
      <c r="BF11" s="4"/>
      <c r="BG11" s="1"/>
      <c r="BH11" s="4"/>
      <c r="BI11" s="1"/>
      <c r="BJ11" s="6"/>
      <c r="BK11" s="1"/>
      <c r="BL11" s="4"/>
      <c r="BM11" s="4"/>
      <c r="BN11" s="4"/>
      <c r="BO11" s="9"/>
      <c r="BP11" s="4"/>
      <c r="BQ11" s="4"/>
      <c r="BR11" s="4"/>
      <c r="BS11" s="1"/>
      <c r="BT11" s="4"/>
      <c r="BU11" s="1"/>
      <c r="BV11" s="6"/>
      <c r="BW11" s="1"/>
      <c r="BX11" s="4"/>
      <c r="BY11" s="4"/>
      <c r="BZ11" s="4"/>
      <c r="CA11" s="9"/>
      <c r="CB11" s="4"/>
      <c r="CC11" s="4"/>
      <c r="CD11" s="4"/>
      <c r="CE11" s="1"/>
      <c r="CF11" s="4"/>
      <c r="CG11" s="1"/>
      <c r="CH11" s="6"/>
      <c r="CI11" s="1"/>
      <c r="CJ11" s="4"/>
      <c r="CK11" s="2">
        <f>IF(C11=[1]Лист1!$C8,1,0)</f>
        <v>1</v>
      </c>
    </row>
    <row r="12" spans="1:89" ht="15" customHeight="1" x14ac:dyDescent="0.25">
      <c r="A12" s="27">
        <v>8</v>
      </c>
      <c r="B12" s="28" t="s">
        <v>602</v>
      </c>
      <c r="C12" s="28" t="s">
        <v>603</v>
      </c>
      <c r="D12" s="4" t="s">
        <v>330</v>
      </c>
      <c r="E12" s="4"/>
      <c r="F12" s="4"/>
      <c r="G12" s="9"/>
      <c r="H12" s="9"/>
      <c r="I12" s="25"/>
      <c r="J12" s="4"/>
      <c r="K12" s="1"/>
      <c r="L12" s="4"/>
      <c r="M12" s="1"/>
      <c r="N12" s="6"/>
      <c r="O12" s="1"/>
      <c r="P12" s="4"/>
      <c r="Q12" s="4"/>
      <c r="R12" s="4"/>
      <c r="S12" s="9"/>
      <c r="T12" s="4"/>
      <c r="U12" s="4"/>
      <c r="V12" s="4"/>
      <c r="W12" s="1"/>
      <c r="X12" s="4"/>
      <c r="Y12" s="1"/>
      <c r="Z12" s="6"/>
      <c r="AA12" s="1"/>
      <c r="AB12" s="4"/>
      <c r="AC12" s="4"/>
      <c r="AD12" s="4"/>
      <c r="AE12" s="9"/>
      <c r="AF12" s="4"/>
      <c r="AG12" s="4"/>
      <c r="AH12" s="4"/>
      <c r="AI12" s="1"/>
      <c r="AJ12" s="4"/>
      <c r="AK12" s="1"/>
      <c r="AL12" s="6"/>
      <c r="AM12" s="1"/>
      <c r="AN12" s="4"/>
      <c r="AO12" s="4"/>
      <c r="AP12" s="4"/>
      <c r="AQ12" s="9"/>
      <c r="AR12" s="4"/>
      <c r="AS12" s="4"/>
      <c r="AT12" s="4"/>
      <c r="AU12" s="1"/>
      <c r="AV12" s="4"/>
      <c r="AW12" s="1"/>
      <c r="AX12" s="6"/>
      <c r="AY12" s="1"/>
      <c r="AZ12" s="4"/>
      <c r="BA12" s="4"/>
      <c r="BB12" s="4"/>
      <c r="BC12" s="9"/>
      <c r="BD12" s="4"/>
      <c r="BE12" s="4"/>
      <c r="BF12" s="4"/>
      <c r="BG12" s="1"/>
      <c r="BH12" s="4"/>
      <c r="BI12" s="1"/>
      <c r="BJ12" s="6"/>
      <c r="BK12" s="1"/>
      <c r="BL12" s="4"/>
      <c r="BM12" s="4"/>
      <c r="BN12" s="4"/>
      <c r="BO12" s="9"/>
      <c r="BP12" s="4"/>
      <c r="BQ12" s="4"/>
      <c r="BR12" s="4"/>
      <c r="BS12" s="1"/>
      <c r="BT12" s="4"/>
      <c r="BU12" s="1"/>
      <c r="BV12" s="6"/>
      <c r="BW12" s="1"/>
      <c r="BX12" s="4"/>
      <c r="BY12" s="4"/>
      <c r="BZ12" s="4"/>
      <c r="CA12" s="9"/>
      <c r="CB12" s="4"/>
      <c r="CC12" s="4"/>
      <c r="CD12" s="4"/>
      <c r="CE12" s="1"/>
      <c r="CF12" s="4"/>
      <c r="CG12" s="1"/>
      <c r="CH12" s="6"/>
      <c r="CI12" s="1"/>
      <c r="CJ12" s="4"/>
      <c r="CK12" s="2">
        <f>IF(C12=[1]Лист1!$C9,1,0)</f>
        <v>1</v>
      </c>
    </row>
    <row r="13" spans="1:89" ht="15" customHeight="1" x14ac:dyDescent="0.25">
      <c r="A13" s="27">
        <v>9</v>
      </c>
      <c r="B13" s="28" t="s">
        <v>607</v>
      </c>
      <c r="C13" s="28" t="s">
        <v>608</v>
      </c>
      <c r="D13" s="4" t="s">
        <v>330</v>
      </c>
      <c r="E13" s="4"/>
      <c r="F13" s="4"/>
      <c r="G13" s="9"/>
      <c r="H13" s="9"/>
      <c r="I13" s="25"/>
      <c r="J13" s="4"/>
      <c r="K13" s="1"/>
      <c r="L13" s="4"/>
      <c r="M13" s="1"/>
      <c r="N13" s="6"/>
      <c r="O13" s="1"/>
      <c r="P13" s="4"/>
      <c r="Q13" s="4"/>
      <c r="R13" s="4"/>
      <c r="S13" s="9"/>
      <c r="T13" s="4"/>
      <c r="U13" s="4"/>
      <c r="V13" s="4"/>
      <c r="W13" s="1"/>
      <c r="X13" s="4"/>
      <c r="Y13" s="1"/>
      <c r="Z13" s="6"/>
      <c r="AA13" s="1"/>
      <c r="AB13" s="4"/>
      <c r="AC13" s="4"/>
      <c r="AD13" s="4"/>
      <c r="AE13" s="9"/>
      <c r="AF13" s="4"/>
      <c r="AG13" s="4"/>
      <c r="AH13" s="4"/>
      <c r="AI13" s="1"/>
      <c r="AJ13" s="4"/>
      <c r="AK13" s="1"/>
      <c r="AL13" s="6"/>
      <c r="AM13" s="1"/>
      <c r="AN13" s="4"/>
      <c r="AO13" s="4"/>
      <c r="AP13" s="4"/>
      <c r="AQ13" s="9"/>
      <c r="AR13" s="4"/>
      <c r="AS13" s="4"/>
      <c r="AT13" s="4"/>
      <c r="AU13" s="1"/>
      <c r="AV13" s="4"/>
      <c r="AW13" s="1"/>
      <c r="AX13" s="6"/>
      <c r="AY13" s="1"/>
      <c r="AZ13" s="4"/>
      <c r="BA13" s="4"/>
      <c r="BB13" s="4"/>
      <c r="BC13" s="9"/>
      <c r="BD13" s="4"/>
      <c r="BE13" s="4"/>
      <c r="BF13" s="4"/>
      <c r="BG13" s="1"/>
      <c r="BH13" s="4"/>
      <c r="BI13" s="1"/>
      <c r="BJ13" s="6"/>
      <c r="BK13" s="1"/>
      <c r="BL13" s="4"/>
      <c r="BM13" s="4"/>
      <c r="BN13" s="4"/>
      <c r="BO13" s="9"/>
      <c r="BP13" s="4"/>
      <c r="BQ13" s="4"/>
      <c r="BR13" s="4"/>
      <c r="BS13" s="1"/>
      <c r="BT13" s="4"/>
      <c r="BU13" s="1"/>
      <c r="BV13" s="6"/>
      <c r="BW13" s="1"/>
      <c r="BX13" s="4"/>
      <c r="BY13" s="4"/>
      <c r="BZ13" s="4"/>
      <c r="CA13" s="9"/>
      <c r="CB13" s="4"/>
      <c r="CC13" s="4"/>
      <c r="CD13" s="4"/>
      <c r="CE13" s="1"/>
      <c r="CF13" s="4"/>
      <c r="CG13" s="1"/>
      <c r="CH13" s="6"/>
      <c r="CI13" s="1"/>
      <c r="CJ13" s="4"/>
      <c r="CK13" s="2">
        <f>IF(C13=[1]Лист1!$C10,1,0)</f>
        <v>1</v>
      </c>
    </row>
    <row r="14" spans="1:89" ht="15" customHeight="1" x14ac:dyDescent="0.25">
      <c r="A14" s="27">
        <v>10</v>
      </c>
      <c r="B14" s="28" t="s">
        <v>612</v>
      </c>
      <c r="C14" s="28" t="s">
        <v>613</v>
      </c>
      <c r="D14" s="4" t="s">
        <v>330</v>
      </c>
      <c r="E14" s="4"/>
      <c r="F14" s="4"/>
      <c r="G14" s="9"/>
      <c r="H14" s="9"/>
      <c r="I14" s="25"/>
      <c r="J14" s="4"/>
      <c r="K14" s="1"/>
      <c r="L14" s="4"/>
      <c r="M14" s="1"/>
      <c r="N14" s="6"/>
      <c r="O14" s="1"/>
      <c r="P14" s="4"/>
      <c r="Q14" s="4"/>
      <c r="R14" s="4"/>
      <c r="S14" s="9"/>
      <c r="T14" s="4"/>
      <c r="U14" s="4"/>
      <c r="V14" s="4"/>
      <c r="W14" s="1"/>
      <c r="X14" s="4"/>
      <c r="Y14" s="1"/>
      <c r="Z14" s="6"/>
      <c r="AA14" s="1"/>
      <c r="AB14" s="4"/>
      <c r="AC14" s="4"/>
      <c r="AD14" s="4"/>
      <c r="AE14" s="9"/>
      <c r="AF14" s="4"/>
      <c r="AG14" s="4"/>
      <c r="AH14" s="4"/>
      <c r="AI14" s="1"/>
      <c r="AJ14" s="4"/>
      <c r="AK14" s="1"/>
      <c r="AL14" s="6"/>
      <c r="AM14" s="1"/>
      <c r="AN14" s="4"/>
      <c r="AO14" s="4"/>
      <c r="AP14" s="4"/>
      <c r="AQ14" s="9"/>
      <c r="AR14" s="4"/>
      <c r="AS14" s="4"/>
      <c r="AT14" s="4"/>
      <c r="AU14" s="1"/>
      <c r="AV14" s="4"/>
      <c r="AW14" s="1"/>
      <c r="AX14" s="6"/>
      <c r="AY14" s="1"/>
      <c r="AZ14" s="4"/>
      <c r="BA14" s="4"/>
      <c r="BB14" s="4"/>
      <c r="BC14" s="9"/>
      <c r="BD14" s="4"/>
      <c r="BE14" s="4"/>
      <c r="BF14" s="4"/>
      <c r="BG14" s="1"/>
      <c r="BH14" s="4"/>
      <c r="BI14" s="1"/>
      <c r="BJ14" s="6"/>
      <c r="BK14" s="1"/>
      <c r="BL14" s="4"/>
      <c r="BM14" s="4"/>
      <c r="BN14" s="4"/>
      <c r="BO14" s="9"/>
      <c r="BP14" s="4"/>
      <c r="BQ14" s="4"/>
      <c r="BR14" s="4"/>
      <c r="BS14" s="1"/>
      <c r="BT14" s="4"/>
      <c r="BU14" s="1"/>
      <c r="BV14" s="6"/>
      <c r="BW14" s="1"/>
      <c r="BX14" s="4"/>
      <c r="BY14" s="4"/>
      <c r="BZ14" s="4"/>
      <c r="CA14" s="9"/>
      <c r="CB14" s="4"/>
      <c r="CC14" s="4"/>
      <c r="CD14" s="4"/>
      <c r="CE14" s="1"/>
      <c r="CF14" s="4"/>
      <c r="CG14" s="1"/>
      <c r="CH14" s="6"/>
      <c r="CI14" s="1"/>
      <c r="CJ14" s="4"/>
      <c r="CK14" s="2">
        <f>IF(C14=[1]Лист1!$C11,1,0)</f>
        <v>1</v>
      </c>
    </row>
    <row r="15" spans="1:89" ht="15" customHeight="1" x14ac:dyDescent="0.25">
      <c r="A15" s="27">
        <v>11</v>
      </c>
      <c r="B15" s="28" t="s">
        <v>617</v>
      </c>
      <c r="C15" s="28" t="s">
        <v>618</v>
      </c>
      <c r="D15" s="4" t="s">
        <v>330</v>
      </c>
      <c r="E15" s="4"/>
      <c r="F15" s="4"/>
      <c r="G15" s="9"/>
      <c r="H15" s="9"/>
      <c r="I15" s="25"/>
      <c r="J15" s="4"/>
      <c r="K15" s="1"/>
      <c r="L15" s="4"/>
      <c r="M15" s="1"/>
      <c r="N15" s="6"/>
      <c r="O15" s="1"/>
      <c r="P15" s="4"/>
      <c r="Q15" s="4"/>
      <c r="R15" s="4"/>
      <c r="S15" s="9"/>
      <c r="T15" s="4"/>
      <c r="U15" s="4"/>
      <c r="V15" s="4"/>
      <c r="W15" s="1"/>
      <c r="X15" s="4"/>
      <c r="Y15" s="1"/>
      <c r="Z15" s="6"/>
      <c r="AA15" s="1"/>
      <c r="AB15" s="4"/>
      <c r="AC15" s="4"/>
      <c r="AD15" s="4"/>
      <c r="AE15" s="9"/>
      <c r="AF15" s="4"/>
      <c r="AG15" s="4"/>
      <c r="AH15" s="4"/>
      <c r="AI15" s="1"/>
      <c r="AJ15" s="4"/>
      <c r="AK15" s="1"/>
      <c r="AL15" s="6"/>
      <c r="AM15" s="1"/>
      <c r="AN15" s="4"/>
      <c r="AO15" s="4"/>
      <c r="AP15" s="4"/>
      <c r="AQ15" s="9"/>
      <c r="AR15" s="4"/>
      <c r="AS15" s="4"/>
      <c r="AT15" s="4"/>
      <c r="AU15" s="1"/>
      <c r="AV15" s="4"/>
      <c r="AW15" s="1"/>
      <c r="AX15" s="6"/>
      <c r="AY15" s="1"/>
      <c r="AZ15" s="4"/>
      <c r="BA15" s="4"/>
      <c r="BB15" s="4"/>
      <c r="BC15" s="9"/>
      <c r="BD15" s="4"/>
      <c r="BE15" s="4"/>
      <c r="BF15" s="4"/>
      <c r="BG15" s="1"/>
      <c r="BH15" s="4"/>
      <c r="BI15" s="1"/>
      <c r="BJ15" s="6"/>
      <c r="BK15" s="1"/>
      <c r="BL15" s="4"/>
      <c r="BM15" s="4"/>
      <c r="BN15" s="4"/>
      <c r="BO15" s="9"/>
      <c r="BP15" s="4"/>
      <c r="BQ15" s="4"/>
      <c r="BR15" s="4"/>
      <c r="BS15" s="1"/>
      <c r="BT15" s="4"/>
      <c r="BU15" s="1"/>
      <c r="BV15" s="6"/>
      <c r="BW15" s="1"/>
      <c r="BX15" s="4"/>
      <c r="BY15" s="4"/>
      <c r="BZ15" s="4"/>
      <c r="CA15" s="9"/>
      <c r="CB15" s="4"/>
      <c r="CC15" s="4"/>
      <c r="CD15" s="4"/>
      <c r="CE15" s="1"/>
      <c r="CF15" s="4"/>
      <c r="CG15" s="1"/>
      <c r="CH15" s="6"/>
      <c r="CI15" s="1"/>
      <c r="CJ15" s="4"/>
      <c r="CK15" s="2">
        <f>IF(C15=[1]Лист1!$C12,1,0)</f>
        <v>1</v>
      </c>
    </row>
    <row r="16" spans="1:89" ht="15" customHeight="1" x14ac:dyDescent="0.25">
      <c r="A16" s="27">
        <v>12</v>
      </c>
      <c r="B16" s="28" t="s">
        <v>622</v>
      </c>
      <c r="C16" s="28" t="s">
        <v>623</v>
      </c>
      <c r="D16" s="4" t="s">
        <v>330</v>
      </c>
      <c r="E16" s="4"/>
      <c r="F16" s="4"/>
      <c r="G16" s="9"/>
      <c r="H16" s="9"/>
      <c r="I16" s="25"/>
      <c r="J16" s="4"/>
      <c r="K16" s="1"/>
      <c r="L16" s="4"/>
      <c r="M16" s="1"/>
      <c r="N16" s="6"/>
      <c r="O16" s="1"/>
      <c r="P16" s="4"/>
      <c r="Q16" s="4"/>
      <c r="R16" s="4"/>
      <c r="S16" s="9"/>
      <c r="T16" s="4"/>
      <c r="U16" s="4"/>
      <c r="V16" s="4"/>
      <c r="W16" s="1"/>
      <c r="X16" s="4"/>
      <c r="Y16" s="1"/>
      <c r="Z16" s="6"/>
      <c r="AA16" s="1"/>
      <c r="AB16" s="4"/>
      <c r="AC16" s="4"/>
      <c r="AD16" s="4"/>
      <c r="AE16" s="9"/>
      <c r="AF16" s="4"/>
      <c r="AG16" s="4"/>
      <c r="AH16" s="4"/>
      <c r="AI16" s="1"/>
      <c r="AJ16" s="4"/>
      <c r="AK16" s="1"/>
      <c r="AL16" s="6"/>
      <c r="AM16" s="1"/>
      <c r="AN16" s="4"/>
      <c r="AO16" s="4"/>
      <c r="AP16" s="4"/>
      <c r="AQ16" s="9"/>
      <c r="AR16" s="4"/>
      <c r="AS16" s="4"/>
      <c r="AT16" s="4"/>
      <c r="AU16" s="1"/>
      <c r="AV16" s="4"/>
      <c r="AW16" s="1"/>
      <c r="AX16" s="6"/>
      <c r="AY16" s="1"/>
      <c r="AZ16" s="4"/>
      <c r="BA16" s="4"/>
      <c r="BB16" s="4"/>
      <c r="BC16" s="9"/>
      <c r="BD16" s="4"/>
      <c r="BE16" s="4"/>
      <c r="BF16" s="4"/>
      <c r="BG16" s="1"/>
      <c r="BH16" s="4"/>
      <c r="BI16" s="1"/>
      <c r="BJ16" s="6"/>
      <c r="BK16" s="1"/>
      <c r="BL16" s="4"/>
      <c r="BM16" s="4"/>
      <c r="BN16" s="4"/>
      <c r="BO16" s="9"/>
      <c r="BP16" s="4"/>
      <c r="BQ16" s="4"/>
      <c r="BR16" s="4"/>
      <c r="BS16" s="1"/>
      <c r="BT16" s="4"/>
      <c r="BU16" s="1"/>
      <c r="BV16" s="6"/>
      <c r="BW16" s="1"/>
      <c r="BX16" s="4"/>
      <c r="BY16" s="4"/>
      <c r="BZ16" s="4"/>
      <c r="CA16" s="9"/>
      <c r="CB16" s="4"/>
      <c r="CC16" s="4"/>
      <c r="CD16" s="4"/>
      <c r="CE16" s="1"/>
      <c r="CF16" s="4"/>
      <c r="CG16" s="1"/>
      <c r="CH16" s="6"/>
      <c r="CI16" s="1"/>
      <c r="CJ16" s="4"/>
      <c r="CK16" s="2">
        <f>IF(C16=[1]Лист1!$C13,1,0)</f>
        <v>1</v>
      </c>
    </row>
    <row r="17" spans="1:89" ht="15" customHeight="1" x14ac:dyDescent="0.25">
      <c r="A17" s="27">
        <v>13</v>
      </c>
      <c r="B17" s="28" t="s">
        <v>627</v>
      </c>
      <c r="C17" s="28" t="s">
        <v>628</v>
      </c>
      <c r="D17" s="4" t="s">
        <v>330</v>
      </c>
      <c r="E17" s="4"/>
      <c r="F17" s="4"/>
      <c r="G17" s="9"/>
      <c r="H17" s="9"/>
      <c r="I17" s="25"/>
      <c r="J17" s="4"/>
      <c r="K17" s="1"/>
      <c r="L17" s="4"/>
      <c r="M17" s="1"/>
      <c r="N17" s="6"/>
      <c r="O17" s="1"/>
      <c r="P17" s="4"/>
      <c r="Q17" s="4"/>
      <c r="R17" s="4"/>
      <c r="S17" s="9"/>
      <c r="T17" s="4"/>
      <c r="U17" s="4"/>
      <c r="V17" s="4"/>
      <c r="W17" s="1"/>
      <c r="X17" s="4"/>
      <c r="Y17" s="1"/>
      <c r="Z17" s="6"/>
      <c r="AA17" s="1"/>
      <c r="AB17" s="4"/>
      <c r="AC17" s="4"/>
      <c r="AD17" s="4"/>
      <c r="AE17" s="9"/>
      <c r="AF17" s="4"/>
      <c r="AG17" s="4"/>
      <c r="AH17" s="4"/>
      <c r="AI17" s="1"/>
      <c r="AJ17" s="4"/>
      <c r="AK17" s="1"/>
      <c r="AL17" s="6"/>
      <c r="AM17" s="1"/>
      <c r="AN17" s="4"/>
      <c r="AO17" s="4"/>
      <c r="AP17" s="4"/>
      <c r="AQ17" s="9"/>
      <c r="AR17" s="4"/>
      <c r="AS17" s="4"/>
      <c r="AT17" s="4"/>
      <c r="AU17" s="1"/>
      <c r="AV17" s="4"/>
      <c r="AW17" s="1"/>
      <c r="AX17" s="6"/>
      <c r="AY17" s="1"/>
      <c r="AZ17" s="4"/>
      <c r="BA17" s="4"/>
      <c r="BB17" s="4"/>
      <c r="BC17" s="9"/>
      <c r="BD17" s="4"/>
      <c r="BE17" s="4"/>
      <c r="BF17" s="4"/>
      <c r="BG17" s="1"/>
      <c r="BH17" s="4"/>
      <c r="BI17" s="1"/>
      <c r="BJ17" s="6"/>
      <c r="BK17" s="1"/>
      <c r="BL17" s="4"/>
      <c r="BM17" s="4"/>
      <c r="BN17" s="4"/>
      <c r="BO17" s="9"/>
      <c r="BP17" s="4"/>
      <c r="BQ17" s="4"/>
      <c r="BR17" s="4"/>
      <c r="BS17" s="1"/>
      <c r="BT17" s="4"/>
      <c r="BU17" s="1"/>
      <c r="BV17" s="6"/>
      <c r="BW17" s="1"/>
      <c r="BX17" s="4"/>
      <c r="BY17" s="4"/>
      <c r="BZ17" s="4"/>
      <c r="CA17" s="9"/>
      <c r="CB17" s="4"/>
      <c r="CC17" s="4"/>
      <c r="CD17" s="4"/>
      <c r="CE17" s="1"/>
      <c r="CF17" s="4"/>
      <c r="CG17" s="1"/>
      <c r="CH17" s="6"/>
      <c r="CI17" s="1"/>
      <c r="CJ17" s="4"/>
      <c r="CK17" s="2">
        <f>IF(C17=[1]Лист1!$C14,1,0)</f>
        <v>1</v>
      </c>
    </row>
    <row r="18" spans="1:89" ht="15" customHeight="1" x14ac:dyDescent="0.25">
      <c r="A18" s="27">
        <v>14</v>
      </c>
      <c r="B18" s="28" t="s">
        <v>632</v>
      </c>
      <c r="C18" s="28" t="s">
        <v>633</v>
      </c>
      <c r="D18" s="4" t="s">
        <v>330</v>
      </c>
      <c r="E18" s="4"/>
      <c r="F18" s="4"/>
      <c r="G18" s="9"/>
      <c r="H18" s="9"/>
      <c r="I18" s="25"/>
      <c r="J18" s="4"/>
      <c r="K18" s="1"/>
      <c r="L18" s="4"/>
      <c r="M18" s="1"/>
      <c r="N18" s="6"/>
      <c r="O18" s="1"/>
      <c r="P18" s="4"/>
      <c r="Q18" s="4"/>
      <c r="R18" s="4"/>
      <c r="S18" s="9"/>
      <c r="T18" s="4"/>
      <c r="U18" s="4"/>
      <c r="V18" s="4"/>
      <c r="W18" s="1"/>
      <c r="X18" s="4"/>
      <c r="Y18" s="1"/>
      <c r="Z18" s="6"/>
      <c r="AA18" s="1"/>
      <c r="AB18" s="4"/>
      <c r="AC18" s="4"/>
      <c r="AD18" s="4"/>
      <c r="AE18" s="9"/>
      <c r="AF18" s="4"/>
      <c r="AG18" s="4"/>
      <c r="AH18" s="4"/>
      <c r="AI18" s="1"/>
      <c r="AJ18" s="4"/>
      <c r="AK18" s="1"/>
      <c r="AL18" s="6"/>
      <c r="AM18" s="1"/>
      <c r="AN18" s="4"/>
      <c r="AO18" s="4"/>
      <c r="AP18" s="4"/>
      <c r="AQ18" s="9"/>
      <c r="AR18" s="4"/>
      <c r="AS18" s="4"/>
      <c r="AT18" s="4"/>
      <c r="AU18" s="1"/>
      <c r="AV18" s="4"/>
      <c r="AW18" s="1"/>
      <c r="AX18" s="6"/>
      <c r="AY18" s="1"/>
      <c r="AZ18" s="4"/>
      <c r="BA18" s="4"/>
      <c r="BB18" s="4"/>
      <c r="BC18" s="9"/>
      <c r="BD18" s="4"/>
      <c r="BE18" s="4"/>
      <c r="BF18" s="4"/>
      <c r="BG18" s="1"/>
      <c r="BH18" s="4"/>
      <c r="BI18" s="1"/>
      <c r="BJ18" s="6"/>
      <c r="BK18" s="1"/>
      <c r="BL18" s="4"/>
      <c r="BM18" s="4"/>
      <c r="BN18" s="4"/>
      <c r="BO18" s="9"/>
      <c r="BP18" s="4"/>
      <c r="BQ18" s="4"/>
      <c r="BR18" s="4"/>
      <c r="BS18" s="1"/>
      <c r="BT18" s="4"/>
      <c r="BU18" s="1"/>
      <c r="BV18" s="6"/>
      <c r="BW18" s="1"/>
      <c r="BX18" s="4"/>
      <c r="BY18" s="4"/>
      <c r="BZ18" s="4"/>
      <c r="CA18" s="9"/>
      <c r="CB18" s="4"/>
      <c r="CC18" s="4"/>
      <c r="CD18" s="4"/>
      <c r="CE18" s="1"/>
      <c r="CF18" s="4"/>
      <c r="CG18" s="1"/>
      <c r="CH18" s="6"/>
      <c r="CI18" s="1"/>
      <c r="CJ18" s="4"/>
      <c r="CK18" s="2">
        <f>IF(C18=[1]Лист1!$C15,1,0)</f>
        <v>1</v>
      </c>
    </row>
    <row r="19" spans="1:89" ht="15" customHeight="1" x14ac:dyDescent="0.25">
      <c r="A19" s="27">
        <v>15</v>
      </c>
      <c r="B19" s="28" t="s">
        <v>637</v>
      </c>
      <c r="C19" s="28" t="s">
        <v>638</v>
      </c>
      <c r="D19" s="4" t="s">
        <v>330</v>
      </c>
      <c r="E19" s="4"/>
      <c r="F19" s="4"/>
      <c r="G19" s="9"/>
      <c r="H19" s="9"/>
      <c r="I19" s="25"/>
      <c r="J19" s="4"/>
      <c r="K19" s="1"/>
      <c r="L19" s="4"/>
      <c r="M19" s="1"/>
      <c r="N19" s="6"/>
      <c r="O19" s="1"/>
      <c r="P19" s="4"/>
      <c r="Q19" s="4"/>
      <c r="R19" s="4"/>
      <c r="S19" s="9"/>
      <c r="T19" s="4"/>
      <c r="U19" s="4"/>
      <c r="V19" s="4"/>
      <c r="W19" s="1"/>
      <c r="X19" s="4"/>
      <c r="Y19" s="1"/>
      <c r="Z19" s="6"/>
      <c r="AA19" s="1"/>
      <c r="AB19" s="4"/>
      <c r="AC19" s="4"/>
      <c r="AD19" s="4"/>
      <c r="AE19" s="9"/>
      <c r="AF19" s="4"/>
      <c r="AG19" s="4"/>
      <c r="AH19" s="4"/>
      <c r="AI19" s="1"/>
      <c r="AJ19" s="4"/>
      <c r="AK19" s="1"/>
      <c r="AL19" s="6"/>
      <c r="AM19" s="1"/>
      <c r="AN19" s="4"/>
      <c r="AO19" s="4"/>
      <c r="AP19" s="4"/>
      <c r="AQ19" s="9"/>
      <c r="AR19" s="4"/>
      <c r="AS19" s="4"/>
      <c r="AT19" s="4"/>
      <c r="AU19" s="1"/>
      <c r="AV19" s="4"/>
      <c r="AW19" s="1"/>
      <c r="AX19" s="6"/>
      <c r="AY19" s="1"/>
      <c r="AZ19" s="4"/>
      <c r="BA19" s="4"/>
      <c r="BB19" s="4"/>
      <c r="BC19" s="9"/>
      <c r="BD19" s="4"/>
      <c r="BE19" s="4"/>
      <c r="BF19" s="4"/>
      <c r="BG19" s="1"/>
      <c r="BH19" s="4"/>
      <c r="BI19" s="1"/>
      <c r="BJ19" s="6"/>
      <c r="BK19" s="1"/>
      <c r="BL19" s="4"/>
      <c r="BM19" s="4"/>
      <c r="BN19" s="4"/>
      <c r="BO19" s="9"/>
      <c r="BP19" s="4"/>
      <c r="BQ19" s="4"/>
      <c r="BR19" s="4"/>
      <c r="BS19" s="1"/>
      <c r="BT19" s="4"/>
      <c r="BU19" s="1"/>
      <c r="BV19" s="6"/>
      <c r="BW19" s="1"/>
      <c r="BX19" s="4"/>
      <c r="BY19" s="4"/>
      <c r="BZ19" s="4"/>
      <c r="CA19" s="9"/>
      <c r="CB19" s="4"/>
      <c r="CC19" s="4"/>
      <c r="CD19" s="4"/>
      <c r="CE19" s="1"/>
      <c r="CF19" s="4"/>
      <c r="CG19" s="1"/>
      <c r="CH19" s="6"/>
      <c r="CI19" s="1"/>
      <c r="CJ19" s="4"/>
      <c r="CK19" s="2">
        <f>IF(C19=[1]Лист1!$C16,1,0)</f>
        <v>1</v>
      </c>
    </row>
    <row r="20" spans="1:89" ht="15" customHeight="1" x14ac:dyDescent="0.25">
      <c r="A20" s="27">
        <v>16</v>
      </c>
      <c r="B20" s="28" t="s">
        <v>642</v>
      </c>
      <c r="C20" s="28" t="s">
        <v>643</v>
      </c>
      <c r="D20" s="4" t="s">
        <v>330</v>
      </c>
      <c r="E20" s="4"/>
      <c r="F20" s="4"/>
      <c r="G20" s="9"/>
      <c r="H20" s="9"/>
      <c r="I20" s="25"/>
      <c r="J20" s="4"/>
      <c r="K20" s="1"/>
      <c r="L20" s="4"/>
      <c r="M20" s="1"/>
      <c r="N20" s="6"/>
      <c r="O20" s="1"/>
      <c r="P20" s="4"/>
      <c r="Q20" s="4"/>
      <c r="R20" s="4"/>
      <c r="S20" s="9"/>
      <c r="T20" s="4"/>
      <c r="U20" s="4"/>
      <c r="V20" s="4"/>
      <c r="W20" s="1"/>
      <c r="X20" s="4"/>
      <c r="Y20" s="1"/>
      <c r="Z20" s="6"/>
      <c r="AA20" s="1"/>
      <c r="AB20" s="4"/>
      <c r="AC20" s="4"/>
      <c r="AD20" s="4"/>
      <c r="AE20" s="9"/>
      <c r="AF20" s="4"/>
      <c r="AG20" s="4"/>
      <c r="AH20" s="4"/>
      <c r="AI20" s="1"/>
      <c r="AJ20" s="4"/>
      <c r="AK20" s="1"/>
      <c r="AL20" s="6"/>
      <c r="AM20" s="1"/>
      <c r="AN20" s="4"/>
      <c r="AO20" s="4"/>
      <c r="AP20" s="4"/>
      <c r="AQ20" s="9"/>
      <c r="AR20" s="4"/>
      <c r="AS20" s="4"/>
      <c r="AT20" s="4"/>
      <c r="AU20" s="1"/>
      <c r="AV20" s="4"/>
      <c r="AW20" s="1"/>
      <c r="AX20" s="6"/>
      <c r="AY20" s="1"/>
      <c r="AZ20" s="4"/>
      <c r="BA20" s="4"/>
      <c r="BB20" s="4"/>
      <c r="BC20" s="9"/>
      <c r="BD20" s="4"/>
      <c r="BE20" s="4"/>
      <c r="BF20" s="4"/>
      <c r="BG20" s="1"/>
      <c r="BH20" s="4"/>
      <c r="BI20" s="1"/>
      <c r="BJ20" s="6"/>
      <c r="BK20" s="1"/>
      <c r="BL20" s="4"/>
      <c r="BM20" s="4"/>
      <c r="BN20" s="4"/>
      <c r="BO20" s="9"/>
      <c r="BP20" s="4"/>
      <c r="BQ20" s="4"/>
      <c r="BR20" s="4"/>
      <c r="BS20" s="1"/>
      <c r="BT20" s="4"/>
      <c r="BU20" s="1"/>
      <c r="BV20" s="6"/>
      <c r="BW20" s="1"/>
      <c r="BX20" s="4"/>
      <c r="BY20" s="4"/>
      <c r="BZ20" s="4"/>
      <c r="CA20" s="9"/>
      <c r="CB20" s="4"/>
      <c r="CC20" s="4"/>
      <c r="CD20" s="4"/>
      <c r="CE20" s="1"/>
      <c r="CF20" s="4"/>
      <c r="CG20" s="1"/>
      <c r="CH20" s="6"/>
      <c r="CI20" s="1"/>
      <c r="CJ20" s="4"/>
      <c r="CK20" s="2">
        <f>IF(C20=[1]Лист1!$C17,1,0)</f>
        <v>1</v>
      </c>
    </row>
    <row r="21" spans="1:89" ht="15" customHeight="1" x14ac:dyDescent="0.25">
      <c r="A21" s="27">
        <v>17</v>
      </c>
      <c r="B21" s="28" t="s">
        <v>647</v>
      </c>
      <c r="C21" s="28" t="s">
        <v>648</v>
      </c>
      <c r="D21" s="4" t="s">
        <v>330</v>
      </c>
      <c r="E21" s="4"/>
      <c r="F21" s="4"/>
      <c r="G21" s="9"/>
      <c r="H21" s="9"/>
      <c r="I21" s="25"/>
      <c r="J21" s="4"/>
      <c r="K21" s="1"/>
      <c r="L21" s="4"/>
      <c r="M21" s="1"/>
      <c r="N21" s="6"/>
      <c r="O21" s="1"/>
      <c r="P21" s="4"/>
      <c r="Q21" s="4"/>
      <c r="R21" s="4"/>
      <c r="S21" s="9"/>
      <c r="T21" s="4"/>
      <c r="U21" s="4"/>
      <c r="V21" s="4"/>
      <c r="W21" s="1"/>
      <c r="X21" s="4"/>
      <c r="Y21" s="1"/>
      <c r="Z21" s="6"/>
      <c r="AA21" s="1"/>
      <c r="AB21" s="4"/>
      <c r="AC21" s="4"/>
      <c r="AD21" s="4"/>
      <c r="AE21" s="9"/>
      <c r="AF21" s="4"/>
      <c r="AG21" s="4"/>
      <c r="AH21" s="4"/>
      <c r="AI21" s="1"/>
      <c r="AJ21" s="4"/>
      <c r="AK21" s="1"/>
      <c r="AL21" s="6"/>
      <c r="AM21" s="1"/>
      <c r="AN21" s="4"/>
      <c r="AO21" s="4"/>
      <c r="AP21" s="4"/>
      <c r="AQ21" s="9"/>
      <c r="AR21" s="4"/>
      <c r="AS21" s="4"/>
      <c r="AT21" s="4"/>
      <c r="AU21" s="1"/>
      <c r="AV21" s="4"/>
      <c r="AW21" s="1"/>
      <c r="AX21" s="6"/>
      <c r="AY21" s="1"/>
      <c r="AZ21" s="4"/>
      <c r="BA21" s="4"/>
      <c r="BB21" s="4"/>
      <c r="BC21" s="9"/>
      <c r="BD21" s="4"/>
      <c r="BE21" s="4"/>
      <c r="BF21" s="4"/>
      <c r="BG21" s="1"/>
      <c r="BH21" s="4"/>
      <c r="BI21" s="1"/>
      <c r="BJ21" s="6"/>
      <c r="BK21" s="1"/>
      <c r="BL21" s="4"/>
      <c r="BM21" s="4"/>
      <c r="BN21" s="4"/>
      <c r="BO21" s="9"/>
      <c r="BP21" s="4"/>
      <c r="BQ21" s="4"/>
      <c r="BR21" s="4"/>
      <c r="BS21" s="1"/>
      <c r="BT21" s="4"/>
      <c r="BU21" s="1"/>
      <c r="BV21" s="6"/>
      <c r="BW21" s="1"/>
      <c r="BX21" s="4"/>
      <c r="BY21" s="4"/>
      <c r="BZ21" s="4"/>
      <c r="CA21" s="9"/>
      <c r="CB21" s="4"/>
      <c r="CC21" s="4"/>
      <c r="CD21" s="4"/>
      <c r="CE21" s="1"/>
      <c r="CF21" s="4"/>
      <c r="CG21" s="1"/>
      <c r="CH21" s="6"/>
      <c r="CI21" s="1"/>
      <c r="CJ21" s="4"/>
      <c r="CK21" s="2">
        <f>IF(C21=[1]Лист1!$C18,1,0)</f>
        <v>1</v>
      </c>
    </row>
    <row r="22" spans="1:89" ht="15" customHeight="1" x14ac:dyDescent="0.25">
      <c r="A22" s="27">
        <v>18</v>
      </c>
      <c r="B22" s="28" t="s">
        <v>652</v>
      </c>
      <c r="C22" s="28" t="s">
        <v>653</v>
      </c>
      <c r="D22" s="4" t="s">
        <v>330</v>
      </c>
      <c r="E22" s="4"/>
      <c r="F22" s="4"/>
      <c r="G22" s="9"/>
      <c r="H22" s="9"/>
      <c r="I22" s="25"/>
      <c r="J22" s="4"/>
      <c r="K22" s="1"/>
      <c r="L22" s="4"/>
      <c r="M22" s="1"/>
      <c r="N22" s="6"/>
      <c r="O22" s="1"/>
      <c r="P22" s="4"/>
      <c r="Q22" s="4"/>
      <c r="R22" s="4"/>
      <c r="S22" s="9"/>
      <c r="T22" s="4"/>
      <c r="U22" s="4"/>
      <c r="V22" s="4"/>
      <c r="W22" s="1"/>
      <c r="X22" s="4"/>
      <c r="Y22" s="1"/>
      <c r="Z22" s="6"/>
      <c r="AA22" s="1"/>
      <c r="AB22" s="4"/>
      <c r="AC22" s="4"/>
      <c r="AD22" s="4"/>
      <c r="AE22" s="9"/>
      <c r="AF22" s="4"/>
      <c r="AG22" s="4"/>
      <c r="AH22" s="4"/>
      <c r="AI22" s="1"/>
      <c r="AJ22" s="4"/>
      <c r="AK22" s="1"/>
      <c r="AL22" s="6"/>
      <c r="AM22" s="1"/>
      <c r="AN22" s="4"/>
      <c r="AO22" s="4"/>
      <c r="AP22" s="4"/>
      <c r="AQ22" s="9"/>
      <c r="AR22" s="4"/>
      <c r="AS22" s="4"/>
      <c r="AT22" s="4"/>
      <c r="AU22" s="1"/>
      <c r="AV22" s="4"/>
      <c r="AW22" s="1"/>
      <c r="AX22" s="6"/>
      <c r="AY22" s="1"/>
      <c r="AZ22" s="4"/>
      <c r="BA22" s="4"/>
      <c r="BB22" s="4"/>
      <c r="BC22" s="9"/>
      <c r="BD22" s="4"/>
      <c r="BE22" s="4"/>
      <c r="BF22" s="4"/>
      <c r="BG22" s="1"/>
      <c r="BH22" s="4"/>
      <c r="BI22" s="1"/>
      <c r="BJ22" s="6"/>
      <c r="BK22" s="1"/>
      <c r="BL22" s="4"/>
      <c r="BM22" s="4"/>
      <c r="BN22" s="4"/>
      <c r="BO22" s="9"/>
      <c r="BP22" s="4"/>
      <c r="BQ22" s="4"/>
      <c r="BR22" s="4"/>
      <c r="BS22" s="1"/>
      <c r="BT22" s="4"/>
      <c r="BU22" s="1"/>
      <c r="BV22" s="6"/>
      <c r="BW22" s="1"/>
      <c r="BX22" s="4"/>
      <c r="BY22" s="4"/>
      <c r="BZ22" s="4"/>
      <c r="CA22" s="9"/>
      <c r="CB22" s="4"/>
      <c r="CC22" s="4"/>
      <c r="CD22" s="4"/>
      <c r="CE22" s="1"/>
      <c r="CF22" s="4"/>
      <c r="CG22" s="1"/>
      <c r="CH22" s="6"/>
      <c r="CI22" s="1"/>
      <c r="CJ22" s="4"/>
      <c r="CK22" s="2">
        <f>IF(C22=[1]Лист1!$C19,1,0)</f>
        <v>1</v>
      </c>
    </row>
    <row r="23" spans="1:89" ht="15" customHeight="1" x14ac:dyDescent="0.25">
      <c r="A23" s="27">
        <v>19</v>
      </c>
      <c r="B23" s="28" t="s">
        <v>657</v>
      </c>
      <c r="C23" s="28" t="s">
        <v>658</v>
      </c>
      <c r="D23" s="4" t="s">
        <v>330</v>
      </c>
      <c r="E23" s="4"/>
      <c r="F23" s="4"/>
      <c r="G23" s="9"/>
      <c r="H23" s="9"/>
      <c r="I23" s="25"/>
      <c r="J23" s="4"/>
      <c r="K23" s="1"/>
      <c r="L23" s="4"/>
      <c r="M23" s="1"/>
      <c r="N23" s="6"/>
      <c r="O23" s="1"/>
      <c r="P23" s="4"/>
      <c r="Q23" s="4"/>
      <c r="R23" s="4"/>
      <c r="S23" s="9"/>
      <c r="T23" s="4"/>
      <c r="U23" s="4"/>
      <c r="V23" s="4"/>
      <c r="W23" s="1"/>
      <c r="X23" s="4"/>
      <c r="Y23" s="1"/>
      <c r="Z23" s="6"/>
      <c r="AA23" s="1"/>
      <c r="AB23" s="4"/>
      <c r="AC23" s="4"/>
      <c r="AD23" s="4"/>
      <c r="AE23" s="9"/>
      <c r="AF23" s="4"/>
      <c r="AG23" s="4"/>
      <c r="AH23" s="4"/>
      <c r="AI23" s="1"/>
      <c r="AJ23" s="4"/>
      <c r="AK23" s="1"/>
      <c r="AL23" s="6"/>
      <c r="AM23" s="1"/>
      <c r="AN23" s="4"/>
      <c r="AO23" s="4"/>
      <c r="AP23" s="4"/>
      <c r="AQ23" s="9"/>
      <c r="AR23" s="4"/>
      <c r="AS23" s="4"/>
      <c r="AT23" s="4"/>
      <c r="AU23" s="1"/>
      <c r="AV23" s="4"/>
      <c r="AW23" s="1"/>
      <c r="AX23" s="6"/>
      <c r="AY23" s="1"/>
      <c r="AZ23" s="4"/>
      <c r="BA23" s="4"/>
      <c r="BB23" s="4"/>
      <c r="BC23" s="9"/>
      <c r="BD23" s="4"/>
      <c r="BE23" s="4"/>
      <c r="BF23" s="4"/>
      <c r="BG23" s="1"/>
      <c r="BH23" s="4"/>
      <c r="BI23" s="1"/>
      <c r="BJ23" s="6"/>
      <c r="BK23" s="1"/>
      <c r="BL23" s="4"/>
      <c r="BM23" s="4"/>
      <c r="BN23" s="4"/>
      <c r="BO23" s="9"/>
      <c r="BP23" s="4"/>
      <c r="BQ23" s="4"/>
      <c r="BR23" s="4"/>
      <c r="BS23" s="1"/>
      <c r="BT23" s="4"/>
      <c r="BU23" s="1"/>
      <c r="BV23" s="6"/>
      <c r="BW23" s="1"/>
      <c r="BX23" s="4"/>
      <c r="BY23" s="4"/>
      <c r="BZ23" s="4"/>
      <c r="CA23" s="9"/>
      <c r="CB23" s="4"/>
      <c r="CC23" s="4"/>
      <c r="CD23" s="4"/>
      <c r="CE23" s="1"/>
      <c r="CF23" s="4"/>
      <c r="CG23" s="1"/>
      <c r="CH23" s="6"/>
      <c r="CI23" s="1"/>
      <c r="CJ23" s="4"/>
      <c r="CK23" s="2">
        <f>IF(C23=[1]Лист1!$C20,1,0)</f>
        <v>1</v>
      </c>
    </row>
    <row r="24" spans="1:89" x14ac:dyDescent="0.25">
      <c r="A24" s="27">
        <v>20</v>
      </c>
      <c r="B24" s="28" t="s">
        <v>662</v>
      </c>
      <c r="C24" s="28" t="s">
        <v>663</v>
      </c>
      <c r="D24" s="4" t="s">
        <v>385</v>
      </c>
      <c r="E24" s="4" t="s">
        <v>750</v>
      </c>
      <c r="F24" s="4" t="s">
        <v>750</v>
      </c>
      <c r="G24" s="9">
        <v>0</v>
      </c>
      <c r="H24" s="9" t="s">
        <v>385</v>
      </c>
      <c r="I24" s="25">
        <v>7713076301</v>
      </c>
      <c r="J24" s="4" t="s">
        <v>751</v>
      </c>
      <c r="K24" s="1">
        <v>40544</v>
      </c>
      <c r="L24" s="4" t="s">
        <v>752</v>
      </c>
      <c r="M24" s="1">
        <v>40544</v>
      </c>
      <c r="N24" s="6">
        <v>400</v>
      </c>
      <c r="O24" s="1"/>
      <c r="P24" s="4"/>
      <c r="Q24" s="4"/>
      <c r="R24" s="4"/>
      <c r="S24" s="9"/>
      <c r="T24" s="4"/>
      <c r="U24" s="4"/>
      <c r="V24" s="4"/>
      <c r="W24" s="1"/>
      <c r="X24" s="4"/>
      <c r="Y24" s="1"/>
      <c r="Z24" s="6"/>
      <c r="AA24" s="1"/>
      <c r="AB24" s="4"/>
      <c r="AC24" s="4"/>
      <c r="AD24" s="4"/>
      <c r="AE24" s="9"/>
      <c r="AF24" s="4"/>
      <c r="AG24" s="4"/>
      <c r="AH24" s="4"/>
      <c r="AI24" s="1"/>
      <c r="AJ24" s="4"/>
      <c r="AK24" s="1"/>
      <c r="AL24" s="6"/>
      <c r="AM24" s="1"/>
      <c r="AN24" s="4"/>
      <c r="AO24" s="4"/>
      <c r="AP24" s="4"/>
      <c r="AQ24" s="9"/>
      <c r="AR24" s="4"/>
      <c r="AS24" s="4"/>
      <c r="AT24" s="4"/>
      <c r="AU24" s="1"/>
      <c r="AV24" s="4"/>
      <c r="AW24" s="1"/>
      <c r="AX24" s="6"/>
      <c r="AY24" s="1"/>
      <c r="AZ24" s="4"/>
      <c r="BA24" s="4"/>
      <c r="BB24" s="4"/>
      <c r="BC24" s="9"/>
      <c r="BD24" s="4"/>
      <c r="BE24" s="4"/>
      <c r="BF24" s="4"/>
      <c r="BG24" s="1"/>
      <c r="BH24" s="4"/>
      <c r="BI24" s="1"/>
      <c r="BJ24" s="6"/>
      <c r="BK24" s="1"/>
      <c r="BL24" s="4"/>
      <c r="BM24" s="4"/>
      <c r="BN24" s="4"/>
      <c r="BO24" s="9"/>
      <c r="BP24" s="4"/>
      <c r="BQ24" s="4"/>
      <c r="BR24" s="4"/>
      <c r="BS24" s="1"/>
      <c r="BT24" s="4"/>
      <c r="BU24" s="1"/>
      <c r="BV24" s="6"/>
      <c r="BW24" s="1"/>
      <c r="BX24" s="4"/>
      <c r="BY24" s="4"/>
      <c r="BZ24" s="4"/>
      <c r="CA24" s="9"/>
      <c r="CB24" s="4"/>
      <c r="CC24" s="4"/>
      <c r="CD24" s="4"/>
      <c r="CE24" s="1"/>
      <c r="CF24" s="4"/>
      <c r="CG24" s="1"/>
      <c r="CH24" s="6"/>
      <c r="CI24" s="1"/>
      <c r="CJ24" s="4"/>
      <c r="CK24" s="2">
        <f>IF(C24=[1]Лист1!$C21,1,0)</f>
        <v>1</v>
      </c>
    </row>
    <row r="25" spans="1:89" ht="15" customHeight="1" x14ac:dyDescent="0.25">
      <c r="A25" s="27">
        <v>21</v>
      </c>
      <c r="B25" s="28" t="s">
        <v>667</v>
      </c>
      <c r="C25" s="28" t="s">
        <v>668</v>
      </c>
      <c r="D25" s="4" t="s">
        <v>385</v>
      </c>
      <c r="E25" s="4" t="s">
        <v>499</v>
      </c>
      <c r="F25" s="4" t="s">
        <v>499</v>
      </c>
      <c r="G25" s="9">
        <v>0</v>
      </c>
      <c r="H25" s="9" t="s">
        <v>385</v>
      </c>
      <c r="I25" s="25">
        <v>5407205145</v>
      </c>
      <c r="J25" s="4" t="s">
        <v>753</v>
      </c>
      <c r="K25" s="1">
        <v>41153</v>
      </c>
      <c r="L25" s="4">
        <v>183</v>
      </c>
      <c r="M25" s="1">
        <v>41153</v>
      </c>
      <c r="N25" s="6">
        <v>400</v>
      </c>
      <c r="O25" s="1"/>
      <c r="P25" s="4"/>
      <c r="Q25" s="4" t="s">
        <v>750</v>
      </c>
      <c r="R25" s="4" t="s">
        <v>750</v>
      </c>
      <c r="S25" s="9">
        <v>0</v>
      </c>
      <c r="T25" s="4" t="s">
        <v>385</v>
      </c>
      <c r="U25" s="4">
        <v>7713076301</v>
      </c>
      <c r="V25" s="4" t="s">
        <v>754</v>
      </c>
      <c r="W25" s="1">
        <v>40544</v>
      </c>
      <c r="X25" s="4" t="s">
        <v>752</v>
      </c>
      <c r="Y25" s="1">
        <v>40544</v>
      </c>
      <c r="Z25" s="6">
        <v>400</v>
      </c>
      <c r="AA25" s="1"/>
      <c r="AB25" s="4"/>
      <c r="AC25" s="4"/>
      <c r="AD25" s="4"/>
      <c r="AE25" s="9"/>
      <c r="AF25" s="4"/>
      <c r="AG25" s="4"/>
      <c r="AH25" s="4"/>
      <c r="AI25" s="1"/>
      <c r="AJ25" s="4"/>
      <c r="AK25" s="1"/>
      <c r="AL25" s="6"/>
      <c r="AM25" s="1"/>
      <c r="AN25" s="4"/>
      <c r="AO25" s="4"/>
      <c r="AP25" s="4"/>
      <c r="AQ25" s="9"/>
      <c r="AR25" s="4"/>
      <c r="AS25" s="4"/>
      <c r="AT25" s="4"/>
      <c r="AU25" s="1"/>
      <c r="AV25" s="4"/>
      <c r="AW25" s="1"/>
      <c r="AX25" s="6"/>
      <c r="AY25" s="1"/>
      <c r="AZ25" s="4"/>
      <c r="BA25" s="4"/>
      <c r="BB25" s="4"/>
      <c r="BC25" s="9"/>
      <c r="BD25" s="4"/>
      <c r="BE25" s="4"/>
      <c r="BF25" s="4"/>
      <c r="BG25" s="1"/>
      <c r="BH25" s="4"/>
      <c r="BI25" s="1"/>
      <c r="BJ25" s="6"/>
      <c r="BK25" s="1"/>
      <c r="BL25" s="4"/>
      <c r="BM25" s="4"/>
      <c r="BN25" s="4"/>
      <c r="BO25" s="9"/>
      <c r="BP25" s="4"/>
      <c r="BQ25" s="4"/>
      <c r="BR25" s="4"/>
      <c r="BS25" s="1"/>
      <c r="BT25" s="4"/>
      <c r="BU25" s="1"/>
      <c r="BV25" s="6"/>
      <c r="BW25" s="1"/>
      <c r="BX25" s="4"/>
      <c r="BY25" s="4"/>
      <c r="BZ25" s="4"/>
      <c r="CA25" s="9"/>
      <c r="CB25" s="4"/>
      <c r="CC25" s="4"/>
      <c r="CD25" s="4"/>
      <c r="CE25" s="1"/>
      <c r="CF25" s="4"/>
      <c r="CG25" s="1"/>
      <c r="CH25" s="6"/>
      <c r="CI25" s="1"/>
      <c r="CJ25" s="4"/>
      <c r="CK25" s="2">
        <f>IF(C25=[1]Лист1!$C22,1,0)</f>
        <v>1</v>
      </c>
    </row>
    <row r="26" spans="1:89" ht="15" customHeight="1" x14ac:dyDescent="0.25">
      <c r="A26" s="27">
        <v>22</v>
      </c>
      <c r="B26" s="28" t="s">
        <v>672</v>
      </c>
      <c r="C26" s="28" t="s">
        <v>673</v>
      </c>
      <c r="D26" s="4" t="s">
        <v>385</v>
      </c>
      <c r="E26" s="4" t="s">
        <v>750</v>
      </c>
      <c r="F26" s="4" t="s">
        <v>750</v>
      </c>
      <c r="G26" s="9">
        <v>0</v>
      </c>
      <c r="H26" s="9" t="s">
        <v>385</v>
      </c>
      <c r="I26" s="25">
        <v>7713076301</v>
      </c>
      <c r="J26" s="4" t="s">
        <v>751</v>
      </c>
      <c r="K26" s="1">
        <v>40544</v>
      </c>
      <c r="L26" s="4" t="s">
        <v>752</v>
      </c>
      <c r="M26" s="1">
        <v>40544</v>
      </c>
      <c r="N26" s="6">
        <v>400</v>
      </c>
      <c r="O26" s="1"/>
      <c r="P26" s="4"/>
      <c r="Q26" s="4"/>
      <c r="R26" s="4"/>
      <c r="S26" s="9"/>
      <c r="T26" s="4"/>
      <c r="U26" s="4"/>
      <c r="V26" s="4"/>
      <c r="W26" s="1"/>
      <c r="X26" s="4"/>
      <c r="Y26" s="1"/>
      <c r="Z26" s="6"/>
      <c r="AA26" s="1"/>
      <c r="AB26" s="4"/>
      <c r="AC26" s="4"/>
      <c r="AD26" s="4"/>
      <c r="AE26" s="9"/>
      <c r="AF26" s="4"/>
      <c r="AG26" s="4"/>
      <c r="AH26" s="4"/>
      <c r="AI26" s="1"/>
      <c r="AJ26" s="4"/>
      <c r="AK26" s="1"/>
      <c r="AL26" s="6"/>
      <c r="AM26" s="1"/>
      <c r="AN26" s="4"/>
      <c r="AO26" s="4"/>
      <c r="AP26" s="4"/>
      <c r="AQ26" s="9"/>
      <c r="AR26" s="4"/>
      <c r="AS26" s="4"/>
      <c r="AT26" s="4"/>
      <c r="AU26" s="1"/>
      <c r="AV26" s="4"/>
      <c r="AW26" s="1"/>
      <c r="AX26" s="6"/>
      <c r="AY26" s="1"/>
      <c r="AZ26" s="4"/>
      <c r="BA26" s="4"/>
      <c r="BB26" s="4"/>
      <c r="BC26" s="9"/>
      <c r="BD26" s="4"/>
      <c r="BE26" s="4"/>
      <c r="BF26" s="4"/>
      <c r="BG26" s="1"/>
      <c r="BH26" s="4"/>
      <c r="BI26" s="1"/>
      <c r="BJ26" s="6"/>
      <c r="BK26" s="1"/>
      <c r="BL26" s="4"/>
      <c r="BM26" s="4"/>
      <c r="BN26" s="4"/>
      <c r="BO26" s="9"/>
      <c r="BP26" s="4"/>
      <c r="BQ26" s="4"/>
      <c r="BR26" s="4"/>
      <c r="BS26" s="1"/>
      <c r="BT26" s="4"/>
      <c r="BU26" s="1"/>
      <c r="BV26" s="6"/>
      <c r="BW26" s="1"/>
      <c r="BX26" s="4"/>
      <c r="BY26" s="4"/>
      <c r="BZ26" s="4"/>
      <c r="CA26" s="9"/>
      <c r="CB26" s="4"/>
      <c r="CC26" s="4"/>
      <c r="CD26" s="4"/>
      <c r="CE26" s="1"/>
      <c r="CF26" s="4"/>
      <c r="CG26" s="1"/>
      <c r="CH26" s="6"/>
      <c r="CI26" s="1"/>
      <c r="CJ26" s="4"/>
      <c r="CK26" s="2">
        <f>IF(C26=[1]Лист1!$C23,1,0)</f>
        <v>1</v>
      </c>
    </row>
    <row r="27" spans="1:89" ht="15" customHeight="1" x14ac:dyDescent="0.25">
      <c r="A27" s="27">
        <v>23</v>
      </c>
      <c r="B27" s="28" t="s">
        <v>677</v>
      </c>
      <c r="C27" s="28" t="s">
        <v>678</v>
      </c>
      <c r="D27" s="4" t="s">
        <v>385</v>
      </c>
      <c r="E27" s="4" t="s">
        <v>750</v>
      </c>
      <c r="F27" s="4" t="s">
        <v>750</v>
      </c>
      <c r="G27" s="9">
        <v>0</v>
      </c>
      <c r="H27" s="9" t="s">
        <v>385</v>
      </c>
      <c r="I27" s="25">
        <v>7713076301</v>
      </c>
      <c r="J27" s="4" t="s">
        <v>751</v>
      </c>
      <c r="K27" s="1">
        <v>40544</v>
      </c>
      <c r="L27" s="4" t="s">
        <v>752</v>
      </c>
      <c r="M27" s="1">
        <v>40544</v>
      </c>
      <c r="N27" s="6">
        <v>400</v>
      </c>
      <c r="O27" s="1"/>
      <c r="P27" s="4"/>
      <c r="Q27" s="4"/>
      <c r="R27" s="4"/>
      <c r="S27" s="9"/>
      <c r="T27" s="4"/>
      <c r="U27" s="4"/>
      <c r="V27" s="4"/>
      <c r="W27" s="1"/>
      <c r="X27" s="4"/>
      <c r="Y27" s="1"/>
      <c r="Z27" s="6"/>
      <c r="AA27" s="1"/>
      <c r="AB27" s="4"/>
      <c r="AC27" s="4"/>
      <c r="AD27" s="4"/>
      <c r="AE27" s="9"/>
      <c r="AF27" s="4"/>
      <c r="AG27" s="4"/>
      <c r="AH27" s="4"/>
      <c r="AI27" s="1"/>
      <c r="AJ27" s="4"/>
      <c r="AK27" s="1"/>
      <c r="AL27" s="6"/>
      <c r="AM27" s="1"/>
      <c r="AN27" s="4"/>
      <c r="AO27" s="4"/>
      <c r="AP27" s="4"/>
      <c r="AQ27" s="9"/>
      <c r="AR27" s="4"/>
      <c r="AS27" s="4"/>
      <c r="AT27" s="4"/>
      <c r="AU27" s="1"/>
      <c r="AV27" s="4"/>
      <c r="AW27" s="1"/>
      <c r="AX27" s="6"/>
      <c r="AY27" s="1"/>
      <c r="AZ27" s="4"/>
      <c r="BA27" s="4"/>
      <c r="BB27" s="4"/>
      <c r="BC27" s="9"/>
      <c r="BD27" s="4"/>
      <c r="BE27" s="4"/>
      <c r="BF27" s="4"/>
      <c r="BG27" s="1"/>
      <c r="BH27" s="4"/>
      <c r="BI27" s="1"/>
      <c r="BJ27" s="6"/>
      <c r="BK27" s="1"/>
      <c r="BL27" s="4"/>
      <c r="BM27" s="4"/>
      <c r="BN27" s="4"/>
      <c r="BO27" s="9"/>
      <c r="BP27" s="4"/>
      <c r="BQ27" s="4"/>
      <c r="BR27" s="4"/>
      <c r="BS27" s="1"/>
      <c r="BT27" s="4"/>
      <c r="BU27" s="1"/>
      <c r="BV27" s="6"/>
      <c r="BW27" s="1"/>
      <c r="BX27" s="4"/>
      <c r="BY27" s="4"/>
      <c r="BZ27" s="4"/>
      <c r="CA27" s="9"/>
      <c r="CB27" s="4"/>
      <c r="CC27" s="4"/>
      <c r="CD27" s="4"/>
      <c r="CE27" s="1"/>
      <c r="CF27" s="4"/>
      <c r="CG27" s="1"/>
      <c r="CH27" s="6"/>
      <c r="CI27" s="1"/>
      <c r="CJ27" s="4"/>
      <c r="CK27" s="2">
        <f>IF(C27=[1]Лист1!$C24,1,0)</f>
        <v>1</v>
      </c>
    </row>
    <row r="28" spans="1:89" ht="15" customHeight="1" x14ac:dyDescent="0.25">
      <c r="A28" s="27">
        <v>24</v>
      </c>
      <c r="B28" s="28" t="s">
        <v>682</v>
      </c>
      <c r="C28" s="28" t="s">
        <v>683</v>
      </c>
      <c r="D28" s="4" t="s">
        <v>330</v>
      </c>
      <c r="E28" s="4"/>
      <c r="F28" s="4"/>
      <c r="G28" s="9"/>
      <c r="H28" s="9"/>
      <c r="I28" s="25"/>
      <c r="J28" s="4"/>
      <c r="K28" s="1"/>
      <c r="L28" s="4"/>
      <c r="M28" s="1"/>
      <c r="N28" s="6"/>
      <c r="O28" s="1"/>
      <c r="P28" s="4"/>
      <c r="Q28" s="4"/>
      <c r="R28" s="4"/>
      <c r="S28" s="9"/>
      <c r="T28" s="4"/>
      <c r="U28" s="4"/>
      <c r="V28" s="4"/>
      <c r="W28" s="1"/>
      <c r="X28" s="4"/>
      <c r="Y28" s="1"/>
      <c r="Z28" s="6"/>
      <c r="AA28" s="1"/>
      <c r="AB28" s="4"/>
      <c r="AC28" s="4"/>
      <c r="AD28" s="4"/>
      <c r="AE28" s="9"/>
      <c r="AF28" s="4"/>
      <c r="AG28" s="4"/>
      <c r="AH28" s="4"/>
      <c r="AI28" s="1"/>
      <c r="AJ28" s="4"/>
      <c r="AK28" s="1"/>
      <c r="AL28" s="6"/>
      <c r="AM28" s="1"/>
      <c r="AN28" s="4"/>
      <c r="AO28" s="4"/>
      <c r="AP28" s="4"/>
      <c r="AQ28" s="9"/>
      <c r="AR28" s="4"/>
      <c r="AS28" s="4"/>
      <c r="AT28" s="4"/>
      <c r="AU28" s="1"/>
      <c r="AV28" s="4"/>
      <c r="AW28" s="1"/>
      <c r="AX28" s="6"/>
      <c r="AY28" s="1"/>
      <c r="AZ28" s="4"/>
      <c r="BA28" s="4"/>
      <c r="BB28" s="4"/>
      <c r="BC28" s="9"/>
      <c r="BD28" s="4"/>
      <c r="BE28" s="4"/>
      <c r="BF28" s="4"/>
      <c r="BG28" s="1"/>
      <c r="BH28" s="4"/>
      <c r="BI28" s="1"/>
      <c r="BJ28" s="6"/>
      <c r="BK28" s="1"/>
      <c r="BL28" s="4"/>
      <c r="BM28" s="4"/>
      <c r="BN28" s="4"/>
      <c r="BO28" s="9"/>
      <c r="BP28" s="4"/>
      <c r="BQ28" s="4"/>
      <c r="BR28" s="4"/>
      <c r="BS28" s="1"/>
      <c r="BT28" s="4"/>
      <c r="BU28" s="1"/>
      <c r="BV28" s="6"/>
      <c r="BW28" s="1"/>
      <c r="BX28" s="4"/>
      <c r="BY28" s="4"/>
      <c r="BZ28" s="4"/>
      <c r="CA28" s="9"/>
      <c r="CB28" s="4"/>
      <c r="CC28" s="4"/>
      <c r="CD28" s="4"/>
      <c r="CE28" s="1"/>
      <c r="CF28" s="4"/>
      <c r="CG28" s="1"/>
      <c r="CH28" s="6"/>
      <c r="CI28" s="1"/>
      <c r="CJ28" s="4"/>
      <c r="CK28" s="2">
        <f>IF(C28=[1]Лист1!$C25,1,0)</f>
        <v>1</v>
      </c>
    </row>
    <row r="29" spans="1:89" ht="15" customHeight="1" x14ac:dyDescent="0.25">
      <c r="A29" s="27">
        <v>25</v>
      </c>
      <c r="B29" s="28" t="s">
        <v>687</v>
      </c>
      <c r="C29" s="28" t="s">
        <v>688</v>
      </c>
      <c r="D29" s="4" t="s">
        <v>330</v>
      </c>
      <c r="E29" s="4"/>
      <c r="F29" s="4"/>
      <c r="G29" s="9"/>
      <c r="H29" s="9"/>
      <c r="I29" s="25"/>
      <c r="J29" s="4"/>
      <c r="K29" s="1"/>
      <c r="L29" s="4"/>
      <c r="M29" s="1"/>
      <c r="N29" s="6"/>
      <c r="O29" s="1"/>
      <c r="P29" s="4"/>
      <c r="Q29" s="4"/>
      <c r="R29" s="4"/>
      <c r="S29" s="9"/>
      <c r="T29" s="4"/>
      <c r="U29" s="4"/>
      <c r="V29" s="4"/>
      <c r="W29" s="1"/>
      <c r="X29" s="4"/>
      <c r="Y29" s="1"/>
      <c r="Z29" s="6"/>
      <c r="AA29" s="1"/>
      <c r="AB29" s="4"/>
      <c r="AC29" s="4"/>
      <c r="AD29" s="4"/>
      <c r="AE29" s="9"/>
      <c r="AF29" s="4"/>
      <c r="AG29" s="4"/>
      <c r="AH29" s="4"/>
      <c r="AI29" s="1"/>
      <c r="AJ29" s="4"/>
      <c r="AK29" s="1"/>
      <c r="AL29" s="6"/>
      <c r="AM29" s="1"/>
      <c r="AN29" s="4"/>
      <c r="AO29" s="4"/>
      <c r="AP29" s="4"/>
      <c r="AQ29" s="9"/>
      <c r="AR29" s="4"/>
      <c r="AS29" s="4"/>
      <c r="AT29" s="4"/>
      <c r="AU29" s="1"/>
      <c r="AV29" s="4"/>
      <c r="AW29" s="1"/>
      <c r="AX29" s="6"/>
      <c r="AY29" s="1"/>
      <c r="AZ29" s="4"/>
      <c r="BA29" s="4"/>
      <c r="BB29" s="4"/>
      <c r="BC29" s="9"/>
      <c r="BD29" s="4"/>
      <c r="BE29" s="4"/>
      <c r="BF29" s="4"/>
      <c r="BG29" s="1"/>
      <c r="BH29" s="4"/>
      <c r="BI29" s="1"/>
      <c r="BJ29" s="6"/>
      <c r="BK29" s="1"/>
      <c r="BL29" s="4"/>
      <c r="BM29" s="4"/>
      <c r="BN29" s="4"/>
      <c r="BO29" s="9"/>
      <c r="BP29" s="4"/>
      <c r="BQ29" s="4"/>
      <c r="BR29" s="4"/>
      <c r="BS29" s="1"/>
      <c r="BT29" s="4"/>
      <c r="BU29" s="1"/>
      <c r="BV29" s="6"/>
      <c r="BW29" s="1"/>
      <c r="BX29" s="4"/>
      <c r="BY29" s="4"/>
      <c r="BZ29" s="4"/>
      <c r="CA29" s="9"/>
      <c r="CB29" s="4"/>
      <c r="CC29" s="4"/>
      <c r="CD29" s="4"/>
      <c r="CE29" s="1"/>
      <c r="CF29" s="4"/>
      <c r="CG29" s="1"/>
      <c r="CH29" s="6"/>
      <c r="CI29" s="1"/>
      <c r="CJ29" s="4"/>
      <c r="CK29" s="2">
        <f>IF(C29=[1]Лист1!$C26,1,0)</f>
        <v>1</v>
      </c>
    </row>
    <row r="30" spans="1:89" ht="15" customHeight="1" x14ac:dyDescent="0.25">
      <c r="A30" s="27">
        <v>26</v>
      </c>
      <c r="B30" s="28" t="s">
        <v>692</v>
      </c>
      <c r="C30" s="28" t="s">
        <v>693</v>
      </c>
      <c r="D30" s="4" t="s">
        <v>385</v>
      </c>
      <c r="E30" s="4" t="s">
        <v>750</v>
      </c>
      <c r="F30" s="4" t="s">
        <v>750</v>
      </c>
      <c r="G30" s="9">
        <v>0</v>
      </c>
      <c r="H30" s="9" t="s">
        <v>385</v>
      </c>
      <c r="I30" s="25">
        <v>7713076301</v>
      </c>
      <c r="J30" s="4" t="s">
        <v>751</v>
      </c>
      <c r="K30" s="1">
        <v>40544</v>
      </c>
      <c r="L30" s="4" t="s">
        <v>752</v>
      </c>
      <c r="M30" s="1">
        <v>40544</v>
      </c>
      <c r="N30" s="6">
        <v>400</v>
      </c>
      <c r="O30" s="1"/>
      <c r="P30" s="4"/>
      <c r="Q30" s="4"/>
      <c r="R30" s="4"/>
      <c r="S30" s="9"/>
      <c r="T30" s="4"/>
      <c r="U30" s="4"/>
      <c r="V30" s="4"/>
      <c r="W30" s="1"/>
      <c r="X30" s="4"/>
      <c r="Y30" s="1"/>
      <c r="Z30" s="6"/>
      <c r="AA30" s="1"/>
      <c r="AB30" s="4"/>
      <c r="AC30" s="4"/>
      <c r="AD30" s="4"/>
      <c r="AE30" s="9"/>
      <c r="AF30" s="4"/>
      <c r="AG30" s="4"/>
      <c r="AH30" s="4"/>
      <c r="AI30" s="1"/>
      <c r="AJ30" s="4"/>
      <c r="AK30" s="1"/>
      <c r="AL30" s="6"/>
      <c r="AM30" s="1"/>
      <c r="AN30" s="4"/>
      <c r="AO30" s="4"/>
      <c r="AP30" s="4"/>
      <c r="AQ30" s="9"/>
      <c r="AR30" s="4"/>
      <c r="AS30" s="4"/>
      <c r="AT30" s="4"/>
      <c r="AU30" s="1"/>
      <c r="AV30" s="4"/>
      <c r="AW30" s="1"/>
      <c r="AX30" s="6"/>
      <c r="AY30" s="1"/>
      <c r="AZ30" s="4"/>
      <c r="BA30" s="4"/>
      <c r="BB30" s="4"/>
      <c r="BC30" s="9"/>
      <c r="BD30" s="4"/>
      <c r="BE30" s="4"/>
      <c r="BF30" s="4"/>
      <c r="BG30" s="1"/>
      <c r="BH30" s="4"/>
      <c r="BI30" s="1"/>
      <c r="BJ30" s="6"/>
      <c r="BK30" s="1"/>
      <c r="BL30" s="4"/>
      <c r="BM30" s="4"/>
      <c r="BN30" s="4"/>
      <c r="BO30" s="9"/>
      <c r="BP30" s="4"/>
      <c r="BQ30" s="4"/>
      <c r="BR30" s="4"/>
      <c r="BS30" s="1"/>
      <c r="BT30" s="4"/>
      <c r="BU30" s="1"/>
      <c r="BV30" s="6"/>
      <c r="BW30" s="1"/>
      <c r="BX30" s="4"/>
      <c r="BY30" s="4"/>
      <c r="BZ30" s="4"/>
      <c r="CA30" s="9"/>
      <c r="CB30" s="4"/>
      <c r="CC30" s="4"/>
      <c r="CD30" s="4"/>
      <c r="CE30" s="1"/>
      <c r="CF30" s="4"/>
      <c r="CG30" s="1"/>
      <c r="CH30" s="6"/>
      <c r="CI30" s="1"/>
      <c r="CJ30" s="4"/>
      <c r="CK30" s="2">
        <f>IF(C30=[1]Лист1!$C27,1,0)</f>
        <v>1</v>
      </c>
    </row>
    <row r="31" spans="1:89" ht="15" customHeight="1" x14ac:dyDescent="0.25">
      <c r="A31" s="27">
        <v>27</v>
      </c>
      <c r="B31" s="28" t="s">
        <v>697</v>
      </c>
      <c r="C31" s="28" t="s">
        <v>698</v>
      </c>
      <c r="D31" s="4" t="s">
        <v>330</v>
      </c>
      <c r="E31" s="4"/>
      <c r="F31" s="4"/>
      <c r="G31" s="9"/>
      <c r="H31" s="9"/>
      <c r="I31" s="25"/>
      <c r="J31" s="4"/>
      <c r="K31" s="1"/>
      <c r="L31" s="4"/>
      <c r="M31" s="1"/>
      <c r="N31" s="6"/>
      <c r="O31" s="1"/>
      <c r="P31" s="4"/>
      <c r="Q31" s="4"/>
      <c r="R31" s="4"/>
      <c r="S31" s="9"/>
      <c r="T31" s="4"/>
      <c r="U31" s="4"/>
      <c r="V31" s="4"/>
      <c r="W31" s="1"/>
      <c r="X31" s="4"/>
      <c r="Y31" s="1"/>
      <c r="Z31" s="6"/>
      <c r="AA31" s="1"/>
      <c r="AB31" s="4"/>
      <c r="AC31" s="4"/>
      <c r="AD31" s="4"/>
      <c r="AE31" s="9"/>
      <c r="AF31" s="4"/>
      <c r="AG31" s="4"/>
      <c r="AH31" s="4"/>
      <c r="AI31" s="1"/>
      <c r="AJ31" s="4"/>
      <c r="AK31" s="1"/>
      <c r="AL31" s="6"/>
      <c r="AM31" s="1"/>
      <c r="AN31" s="4"/>
      <c r="AO31" s="4"/>
      <c r="AP31" s="4"/>
      <c r="AQ31" s="9"/>
      <c r="AR31" s="4"/>
      <c r="AS31" s="4"/>
      <c r="AT31" s="4"/>
      <c r="AU31" s="1"/>
      <c r="AV31" s="4"/>
      <c r="AW31" s="1"/>
      <c r="AX31" s="6"/>
      <c r="AY31" s="1"/>
      <c r="AZ31" s="4"/>
      <c r="BA31" s="4"/>
      <c r="BB31" s="4"/>
      <c r="BC31" s="9"/>
      <c r="BD31" s="4"/>
      <c r="BE31" s="4"/>
      <c r="BF31" s="4"/>
      <c r="BG31" s="1"/>
      <c r="BH31" s="4"/>
      <c r="BI31" s="1"/>
      <c r="BJ31" s="6"/>
      <c r="BK31" s="1"/>
      <c r="BL31" s="4"/>
      <c r="BM31" s="4"/>
      <c r="BN31" s="4"/>
      <c r="BO31" s="9"/>
      <c r="BP31" s="4"/>
      <c r="BQ31" s="4"/>
      <c r="BR31" s="4"/>
      <c r="BS31" s="1"/>
      <c r="BT31" s="4"/>
      <c r="BU31" s="1"/>
      <c r="BV31" s="6"/>
      <c r="BW31" s="1"/>
      <c r="BX31" s="4"/>
      <c r="BY31" s="4"/>
      <c r="BZ31" s="4"/>
      <c r="CA31" s="9"/>
      <c r="CB31" s="4"/>
      <c r="CC31" s="4"/>
      <c r="CD31" s="4"/>
      <c r="CE31" s="1"/>
      <c r="CF31" s="4"/>
      <c r="CG31" s="1"/>
      <c r="CH31" s="6"/>
      <c r="CI31" s="1"/>
      <c r="CJ31" s="4"/>
      <c r="CK31" s="2">
        <f>IF(C31=[1]Лист1!$C28,1,0)</f>
        <v>1</v>
      </c>
    </row>
    <row r="32" spans="1:89" ht="15" customHeight="1" x14ac:dyDescent="0.25">
      <c r="A32" s="27">
        <v>28</v>
      </c>
      <c r="B32" s="28" t="s">
        <v>702</v>
      </c>
      <c r="C32" s="28" t="s">
        <v>703</v>
      </c>
      <c r="D32" s="4" t="s">
        <v>385</v>
      </c>
      <c r="E32" s="4" t="s">
        <v>750</v>
      </c>
      <c r="F32" s="4" t="s">
        <v>750</v>
      </c>
      <c r="G32" s="9">
        <v>0</v>
      </c>
      <c r="H32" s="9" t="s">
        <v>385</v>
      </c>
      <c r="I32" s="25">
        <v>7713076301</v>
      </c>
      <c r="J32" s="4" t="s">
        <v>751</v>
      </c>
      <c r="K32" s="1">
        <v>40544</v>
      </c>
      <c r="L32" s="4" t="s">
        <v>752</v>
      </c>
      <c r="M32" s="1">
        <v>40544</v>
      </c>
      <c r="N32" s="6">
        <v>400</v>
      </c>
      <c r="O32" s="1"/>
      <c r="P32" s="4"/>
      <c r="Q32" s="4"/>
      <c r="R32" s="4"/>
      <c r="S32" s="9"/>
      <c r="T32" s="4"/>
      <c r="U32" s="4"/>
      <c r="V32" s="4"/>
      <c r="W32" s="1"/>
      <c r="X32" s="4"/>
      <c r="Y32" s="1"/>
      <c r="Z32" s="6"/>
      <c r="AA32" s="1"/>
      <c r="AB32" s="4"/>
      <c r="AC32" s="4"/>
      <c r="AD32" s="4"/>
      <c r="AE32" s="9"/>
      <c r="AF32" s="4"/>
      <c r="AG32" s="4"/>
      <c r="AH32" s="4"/>
      <c r="AI32" s="1"/>
      <c r="AJ32" s="4"/>
      <c r="AK32" s="1"/>
      <c r="AL32" s="6"/>
      <c r="AM32" s="1"/>
      <c r="AN32" s="4"/>
      <c r="AO32" s="4"/>
      <c r="AP32" s="4"/>
      <c r="AQ32" s="9"/>
      <c r="AR32" s="4"/>
      <c r="AS32" s="4"/>
      <c r="AT32" s="4"/>
      <c r="AU32" s="1"/>
      <c r="AV32" s="4"/>
      <c r="AW32" s="1"/>
      <c r="AX32" s="6"/>
      <c r="AY32" s="1"/>
      <c r="AZ32" s="4"/>
      <c r="BA32" s="4"/>
      <c r="BB32" s="4"/>
      <c r="BC32" s="9"/>
      <c r="BD32" s="4"/>
      <c r="BE32" s="4"/>
      <c r="BF32" s="4"/>
      <c r="BG32" s="1"/>
      <c r="BH32" s="4"/>
      <c r="BI32" s="1"/>
      <c r="BJ32" s="6"/>
      <c r="BK32" s="1"/>
      <c r="BL32" s="4"/>
      <c r="BM32" s="4"/>
      <c r="BN32" s="4"/>
      <c r="BO32" s="9"/>
      <c r="BP32" s="4"/>
      <c r="BQ32" s="4"/>
      <c r="BR32" s="4"/>
      <c r="BS32" s="1"/>
      <c r="BT32" s="4"/>
      <c r="BU32" s="1"/>
      <c r="BV32" s="6"/>
      <c r="BW32" s="1"/>
      <c r="BX32" s="4"/>
      <c r="BY32" s="4"/>
      <c r="BZ32" s="4"/>
      <c r="CA32" s="9"/>
      <c r="CB32" s="4"/>
      <c r="CC32" s="4"/>
      <c r="CD32" s="4"/>
      <c r="CE32" s="1"/>
      <c r="CF32" s="4"/>
      <c r="CG32" s="1"/>
      <c r="CH32" s="6"/>
      <c r="CI32" s="1"/>
      <c r="CJ32" s="4"/>
      <c r="CK32" s="2">
        <f>IF(C32=[1]Лист1!$C29,1,0)</f>
        <v>1</v>
      </c>
    </row>
    <row r="33" spans="1:89" x14ac:dyDescent="0.25">
      <c r="A33" s="27">
        <v>29</v>
      </c>
      <c r="B33" s="28" t="s">
        <v>447</v>
      </c>
      <c r="C33" s="28" t="s">
        <v>501</v>
      </c>
      <c r="D33" s="4" t="s">
        <v>330</v>
      </c>
      <c r="E33" s="4"/>
      <c r="F33" s="4"/>
      <c r="G33" s="9"/>
      <c r="H33" s="9"/>
      <c r="I33" s="25"/>
      <c r="J33" s="4"/>
      <c r="K33" s="1"/>
      <c r="L33" s="4"/>
      <c r="M33" s="1"/>
      <c r="N33" s="6"/>
      <c r="O33" s="1"/>
      <c r="P33" s="4"/>
      <c r="Q33" s="4"/>
      <c r="R33" s="4"/>
      <c r="S33" s="9"/>
      <c r="T33" s="4"/>
      <c r="U33" s="4"/>
      <c r="V33" s="4"/>
      <c r="W33" s="1"/>
      <c r="X33" s="4"/>
      <c r="Y33" s="1"/>
      <c r="Z33" s="6"/>
      <c r="AA33" s="1"/>
      <c r="AB33" s="4"/>
      <c r="AC33" s="4"/>
      <c r="AD33" s="4"/>
      <c r="AE33" s="9"/>
      <c r="AF33" s="4"/>
      <c r="AG33" s="4"/>
      <c r="AH33" s="4"/>
      <c r="AI33" s="1"/>
      <c r="AJ33" s="4"/>
      <c r="AK33" s="1"/>
      <c r="AL33" s="6"/>
      <c r="AM33" s="1"/>
      <c r="AN33" s="4"/>
      <c r="AO33" s="4"/>
      <c r="AP33" s="4"/>
      <c r="AQ33" s="9"/>
      <c r="AR33" s="4"/>
      <c r="AS33" s="4"/>
      <c r="AT33" s="4"/>
      <c r="AU33" s="1"/>
      <c r="AV33" s="4"/>
      <c r="AW33" s="1"/>
      <c r="AX33" s="6"/>
      <c r="AY33" s="1"/>
      <c r="AZ33" s="4"/>
      <c r="BA33" s="4"/>
      <c r="BB33" s="4"/>
      <c r="BC33" s="9"/>
      <c r="BD33" s="4"/>
      <c r="BE33" s="4"/>
      <c r="BF33" s="4"/>
      <c r="BG33" s="1"/>
      <c r="BH33" s="4"/>
      <c r="BI33" s="1"/>
      <c r="BJ33" s="6"/>
      <c r="BK33" s="1"/>
      <c r="BL33" s="4"/>
      <c r="BM33" s="4"/>
      <c r="BN33" s="4"/>
      <c r="BO33" s="9"/>
      <c r="BP33" s="4"/>
      <c r="BQ33" s="4"/>
      <c r="BR33" s="4"/>
      <c r="BS33" s="1"/>
      <c r="BT33" s="4"/>
      <c r="BU33" s="1"/>
      <c r="BV33" s="6"/>
      <c r="BW33" s="1"/>
      <c r="BX33" s="4"/>
      <c r="BY33" s="4"/>
      <c r="BZ33" s="4"/>
      <c r="CA33" s="9"/>
      <c r="CB33" s="4"/>
      <c r="CC33" s="4"/>
      <c r="CD33" s="4"/>
      <c r="CE33" s="1"/>
      <c r="CF33" s="4"/>
      <c r="CG33" s="1"/>
      <c r="CH33" s="6"/>
      <c r="CI33" s="1"/>
      <c r="CJ33" s="4"/>
      <c r="CK33" s="2">
        <f>IF(C33=[1]Лист1!$C30,1,0)</f>
        <v>1</v>
      </c>
    </row>
    <row r="34" spans="1:89" x14ac:dyDescent="0.25">
      <c r="A34" s="27">
        <v>30</v>
      </c>
      <c r="B34" s="28" t="s">
        <v>449</v>
      </c>
      <c r="C34" s="28" t="s">
        <v>502</v>
      </c>
      <c r="D34" s="4" t="s">
        <v>330</v>
      </c>
      <c r="E34" s="4"/>
      <c r="F34" s="4"/>
      <c r="G34" s="9"/>
      <c r="H34" s="9"/>
      <c r="I34" s="25"/>
      <c r="J34" s="4"/>
      <c r="K34" s="1"/>
      <c r="L34" s="4"/>
      <c r="M34" s="1"/>
      <c r="N34" s="6"/>
      <c r="O34" s="1"/>
      <c r="P34" s="4"/>
      <c r="Q34" s="4"/>
      <c r="R34" s="4"/>
      <c r="S34" s="9"/>
      <c r="T34" s="4"/>
      <c r="U34" s="4"/>
      <c r="V34" s="4"/>
      <c r="W34" s="1"/>
      <c r="X34" s="4"/>
      <c r="Y34" s="1"/>
      <c r="Z34" s="6"/>
      <c r="AA34" s="1"/>
      <c r="AB34" s="4"/>
      <c r="AC34" s="4"/>
      <c r="AD34" s="4"/>
      <c r="AE34" s="9"/>
      <c r="AF34" s="4"/>
      <c r="AG34" s="4"/>
      <c r="AH34" s="4"/>
      <c r="AI34" s="1"/>
      <c r="AJ34" s="4"/>
      <c r="AK34" s="1"/>
      <c r="AL34" s="6"/>
      <c r="AM34" s="1"/>
      <c r="AN34" s="4"/>
      <c r="AO34" s="4"/>
      <c r="AP34" s="4"/>
      <c r="AQ34" s="9"/>
      <c r="AR34" s="4"/>
      <c r="AS34" s="4"/>
      <c r="AT34" s="4"/>
      <c r="AU34" s="1"/>
      <c r="AV34" s="4"/>
      <c r="AW34" s="1"/>
      <c r="AX34" s="6"/>
      <c r="AY34" s="1"/>
      <c r="AZ34" s="4"/>
      <c r="BA34" s="4"/>
      <c r="BB34" s="4"/>
      <c r="BC34" s="9"/>
      <c r="BD34" s="4"/>
      <c r="BE34" s="4"/>
      <c r="BF34" s="4"/>
      <c r="BG34" s="1"/>
      <c r="BH34" s="4"/>
      <c r="BI34" s="1"/>
      <c r="BJ34" s="6"/>
      <c r="BK34" s="1"/>
      <c r="BL34" s="4"/>
      <c r="BM34" s="4"/>
      <c r="BN34" s="4"/>
      <c r="BO34" s="9"/>
      <c r="BP34" s="4"/>
      <c r="BQ34" s="4"/>
      <c r="BR34" s="4"/>
      <c r="BS34" s="1"/>
      <c r="BT34" s="4"/>
      <c r="BU34" s="1"/>
      <c r="BV34" s="6"/>
      <c r="BW34" s="1"/>
      <c r="BX34" s="4"/>
      <c r="BY34" s="4"/>
      <c r="BZ34" s="4"/>
      <c r="CA34" s="9"/>
      <c r="CB34" s="4"/>
      <c r="CC34" s="4"/>
      <c r="CD34" s="4"/>
      <c r="CE34" s="1"/>
      <c r="CF34" s="4"/>
      <c r="CG34" s="1"/>
      <c r="CH34" s="6"/>
      <c r="CI34" s="1"/>
      <c r="CJ34" s="4"/>
      <c r="CK34" s="2">
        <f>IF(C34=[1]Лист1!$C31,1,0)</f>
        <v>1</v>
      </c>
    </row>
    <row r="35" spans="1:89" x14ac:dyDescent="0.25">
      <c r="A35" s="27">
        <v>31</v>
      </c>
      <c r="B35" s="28" t="s">
        <v>451</v>
      </c>
      <c r="C35" s="28" t="s">
        <v>503</v>
      </c>
      <c r="D35" s="4" t="s">
        <v>330</v>
      </c>
      <c r="E35" s="4"/>
      <c r="F35" s="4"/>
      <c r="G35" s="9"/>
      <c r="H35" s="9"/>
      <c r="I35" s="25"/>
      <c r="J35" s="4"/>
      <c r="K35" s="1"/>
      <c r="L35" s="4"/>
      <c r="M35" s="1"/>
      <c r="N35" s="6"/>
      <c r="O35" s="1"/>
      <c r="P35" s="4"/>
      <c r="Q35" s="4"/>
      <c r="R35" s="4"/>
      <c r="S35" s="9"/>
      <c r="T35" s="4"/>
      <c r="U35" s="4"/>
      <c r="V35" s="4"/>
      <c r="W35" s="1"/>
      <c r="X35" s="4"/>
      <c r="Y35" s="1"/>
      <c r="Z35" s="6"/>
      <c r="AA35" s="1"/>
      <c r="AB35" s="4"/>
      <c r="AC35" s="4"/>
      <c r="AD35" s="4"/>
      <c r="AE35" s="9"/>
      <c r="AF35" s="4"/>
      <c r="AG35" s="4"/>
      <c r="AH35" s="4"/>
      <c r="AI35" s="1"/>
      <c r="AJ35" s="4"/>
      <c r="AK35" s="1"/>
      <c r="AL35" s="6"/>
      <c r="AM35" s="1"/>
      <c r="AN35" s="4"/>
      <c r="AO35" s="4"/>
      <c r="AP35" s="4"/>
      <c r="AQ35" s="9"/>
      <c r="AR35" s="4"/>
      <c r="AS35" s="4"/>
      <c r="AT35" s="4"/>
      <c r="AU35" s="1"/>
      <c r="AV35" s="4"/>
      <c r="AW35" s="1"/>
      <c r="AX35" s="6"/>
      <c r="AY35" s="1"/>
      <c r="AZ35" s="4"/>
      <c r="BA35" s="4"/>
      <c r="BB35" s="4"/>
      <c r="BC35" s="9"/>
      <c r="BD35" s="4"/>
      <c r="BE35" s="4"/>
      <c r="BF35" s="4"/>
      <c r="BG35" s="1"/>
      <c r="BH35" s="4"/>
      <c r="BI35" s="1"/>
      <c r="BJ35" s="6"/>
      <c r="BK35" s="1"/>
      <c r="BL35" s="4"/>
      <c r="BM35" s="4"/>
      <c r="BN35" s="4"/>
      <c r="BO35" s="9"/>
      <c r="BP35" s="4"/>
      <c r="BQ35" s="4"/>
      <c r="BR35" s="4"/>
      <c r="BS35" s="1"/>
      <c r="BT35" s="4"/>
      <c r="BU35" s="1"/>
      <c r="BV35" s="6"/>
      <c r="BW35" s="1"/>
      <c r="BX35" s="4"/>
      <c r="BY35" s="4"/>
      <c r="BZ35" s="4"/>
      <c r="CA35" s="9"/>
      <c r="CB35" s="4"/>
      <c r="CC35" s="4"/>
      <c r="CD35" s="4"/>
      <c r="CE35" s="1"/>
      <c r="CF35" s="4"/>
      <c r="CG35" s="1"/>
      <c r="CH35" s="6"/>
      <c r="CI35" s="1"/>
      <c r="CJ35" s="4"/>
      <c r="CK35" s="2">
        <f>IF(C35=[1]Лист1!$C32,1,0)</f>
        <v>1</v>
      </c>
    </row>
    <row r="36" spans="1:89" x14ac:dyDescent="0.25">
      <c r="A36" s="27">
        <v>32</v>
      </c>
      <c r="B36" s="28" t="s">
        <v>453</v>
      </c>
      <c r="C36" s="28" t="s">
        <v>504</v>
      </c>
      <c r="D36" s="4" t="s">
        <v>330</v>
      </c>
      <c r="E36" s="4"/>
      <c r="F36" s="4"/>
      <c r="G36" s="9"/>
      <c r="H36" s="9"/>
      <c r="I36" s="25"/>
      <c r="J36" s="4"/>
      <c r="K36" s="1"/>
      <c r="L36" s="4"/>
      <c r="M36" s="1"/>
      <c r="N36" s="6"/>
      <c r="O36" s="1"/>
      <c r="P36" s="4"/>
      <c r="Q36" s="4"/>
      <c r="R36" s="4"/>
      <c r="S36" s="9"/>
      <c r="T36" s="4"/>
      <c r="U36" s="4"/>
      <c r="V36" s="4"/>
      <c r="W36" s="1"/>
      <c r="X36" s="4"/>
      <c r="Y36" s="1"/>
      <c r="Z36" s="6"/>
      <c r="AA36" s="1"/>
      <c r="AB36" s="4"/>
      <c r="AC36" s="4"/>
      <c r="AD36" s="4"/>
      <c r="AE36" s="9"/>
      <c r="AF36" s="4"/>
      <c r="AG36" s="4"/>
      <c r="AH36" s="4"/>
      <c r="AI36" s="1"/>
      <c r="AJ36" s="4"/>
      <c r="AK36" s="1"/>
      <c r="AL36" s="6"/>
      <c r="AM36" s="1"/>
      <c r="AN36" s="4"/>
      <c r="AO36" s="4"/>
      <c r="AP36" s="4"/>
      <c r="AQ36" s="9"/>
      <c r="AR36" s="4"/>
      <c r="AS36" s="4"/>
      <c r="AT36" s="4"/>
      <c r="AU36" s="1"/>
      <c r="AV36" s="4"/>
      <c r="AW36" s="1"/>
      <c r="AX36" s="6"/>
      <c r="AY36" s="1"/>
      <c r="AZ36" s="4"/>
      <c r="BA36" s="4"/>
      <c r="BB36" s="4"/>
      <c r="BC36" s="9"/>
      <c r="BD36" s="4"/>
      <c r="BE36" s="4"/>
      <c r="BF36" s="4"/>
      <c r="BG36" s="1"/>
      <c r="BH36" s="4"/>
      <c r="BI36" s="1"/>
      <c r="BJ36" s="6"/>
      <c r="BK36" s="1"/>
      <c r="BL36" s="4"/>
      <c r="BM36" s="4"/>
      <c r="BN36" s="4"/>
      <c r="BO36" s="9"/>
      <c r="BP36" s="4"/>
      <c r="BQ36" s="4"/>
      <c r="BR36" s="4"/>
      <c r="BS36" s="1"/>
      <c r="BT36" s="4"/>
      <c r="BU36" s="1"/>
      <c r="BV36" s="6"/>
      <c r="BW36" s="1"/>
      <c r="BX36" s="4"/>
      <c r="BY36" s="4"/>
      <c r="BZ36" s="4"/>
      <c r="CA36" s="9"/>
      <c r="CB36" s="4"/>
      <c r="CC36" s="4"/>
      <c r="CD36" s="4"/>
      <c r="CE36" s="1"/>
      <c r="CF36" s="4"/>
      <c r="CG36" s="1"/>
      <c r="CH36" s="6"/>
      <c r="CI36" s="1"/>
      <c r="CJ36" s="4"/>
      <c r="CK36" s="2">
        <f>IF(C36=[1]Лист1!$C33,1,0)</f>
        <v>1</v>
      </c>
    </row>
    <row r="37" spans="1:89" x14ac:dyDescent="0.25">
      <c r="A37" s="27">
        <v>33</v>
      </c>
      <c r="B37" s="28" t="s">
        <v>455</v>
      </c>
      <c r="C37" s="28" t="s">
        <v>505</v>
      </c>
      <c r="D37" s="4" t="s">
        <v>330</v>
      </c>
      <c r="E37" s="4"/>
      <c r="F37" s="4"/>
      <c r="G37" s="9"/>
      <c r="H37" s="9"/>
      <c r="I37" s="25"/>
      <c r="J37" s="4"/>
      <c r="K37" s="1"/>
      <c r="L37" s="4"/>
      <c r="M37" s="1"/>
      <c r="N37" s="6"/>
      <c r="O37" s="1"/>
      <c r="P37" s="4"/>
      <c r="Q37" s="4"/>
      <c r="R37" s="4"/>
      <c r="S37" s="9"/>
      <c r="T37" s="4"/>
      <c r="U37" s="4"/>
      <c r="V37" s="4"/>
      <c r="W37" s="1"/>
      <c r="X37" s="4"/>
      <c r="Y37" s="1"/>
      <c r="Z37" s="6"/>
      <c r="AA37" s="1"/>
      <c r="AB37" s="4"/>
      <c r="AC37" s="4"/>
      <c r="AD37" s="4"/>
      <c r="AE37" s="9"/>
      <c r="AF37" s="4"/>
      <c r="AG37" s="4"/>
      <c r="AH37" s="4"/>
      <c r="AI37" s="1"/>
      <c r="AJ37" s="4"/>
      <c r="AK37" s="1"/>
      <c r="AL37" s="6"/>
      <c r="AM37" s="1"/>
      <c r="AN37" s="4"/>
      <c r="AO37" s="4"/>
      <c r="AP37" s="4"/>
      <c r="AQ37" s="9"/>
      <c r="AR37" s="4"/>
      <c r="AS37" s="4"/>
      <c r="AT37" s="4"/>
      <c r="AU37" s="1"/>
      <c r="AV37" s="4"/>
      <c r="AW37" s="1"/>
      <c r="AX37" s="6"/>
      <c r="AY37" s="1"/>
      <c r="AZ37" s="4"/>
      <c r="BA37" s="4"/>
      <c r="BB37" s="4"/>
      <c r="BC37" s="9"/>
      <c r="BD37" s="4"/>
      <c r="BE37" s="4"/>
      <c r="BF37" s="4"/>
      <c r="BG37" s="1"/>
      <c r="BH37" s="4"/>
      <c r="BI37" s="1"/>
      <c r="BJ37" s="6"/>
      <c r="BK37" s="1"/>
      <c r="BL37" s="4"/>
      <c r="BM37" s="4"/>
      <c r="BN37" s="4"/>
      <c r="BO37" s="9"/>
      <c r="BP37" s="4"/>
      <c r="BQ37" s="4"/>
      <c r="BR37" s="4"/>
      <c r="BS37" s="1"/>
      <c r="BT37" s="4"/>
      <c r="BU37" s="1"/>
      <c r="BV37" s="6"/>
      <c r="BW37" s="1"/>
      <c r="BX37" s="4"/>
      <c r="BY37" s="4"/>
      <c r="BZ37" s="4"/>
      <c r="CA37" s="9"/>
      <c r="CB37" s="4"/>
      <c r="CC37" s="4"/>
      <c r="CD37" s="4"/>
      <c r="CE37" s="1"/>
      <c r="CF37" s="4"/>
      <c r="CG37" s="1"/>
      <c r="CH37" s="6"/>
      <c r="CI37" s="1"/>
      <c r="CJ37" s="4"/>
      <c r="CK37" s="2">
        <f>IF(C37=[1]Лист1!$C34,1,0)</f>
        <v>1</v>
      </c>
    </row>
    <row r="38" spans="1:89" x14ac:dyDescent="0.25">
      <c r="A38" s="27">
        <v>34</v>
      </c>
      <c r="B38" s="28" t="s">
        <v>386</v>
      </c>
      <c r="C38" s="28" t="s">
        <v>506</v>
      </c>
      <c r="D38" s="4" t="s">
        <v>330</v>
      </c>
      <c r="E38" s="4"/>
      <c r="F38" s="4"/>
      <c r="G38" s="9"/>
      <c r="H38" s="9"/>
      <c r="I38" s="25"/>
      <c r="J38" s="4"/>
      <c r="K38" s="1"/>
      <c r="L38" s="4"/>
      <c r="M38" s="1"/>
      <c r="N38" s="6"/>
      <c r="O38" s="1"/>
      <c r="P38" s="4"/>
      <c r="Q38" s="4"/>
      <c r="R38" s="4"/>
      <c r="S38" s="9"/>
      <c r="T38" s="4"/>
      <c r="U38" s="4"/>
      <c r="V38" s="4"/>
      <c r="W38" s="1"/>
      <c r="X38" s="4"/>
      <c r="Y38" s="1"/>
      <c r="Z38" s="6"/>
      <c r="AA38" s="1"/>
      <c r="AB38" s="4"/>
      <c r="AC38" s="4"/>
      <c r="AD38" s="4"/>
      <c r="AE38" s="9"/>
      <c r="AF38" s="4"/>
      <c r="AG38" s="4"/>
      <c r="AH38" s="4"/>
      <c r="AI38" s="1"/>
      <c r="AJ38" s="4"/>
      <c r="AK38" s="1"/>
      <c r="AL38" s="6"/>
      <c r="AM38" s="1"/>
      <c r="AN38" s="4"/>
      <c r="AO38" s="4"/>
      <c r="AP38" s="4"/>
      <c r="AQ38" s="9"/>
      <c r="AR38" s="4"/>
      <c r="AS38" s="4"/>
      <c r="AT38" s="4"/>
      <c r="AU38" s="1"/>
      <c r="AV38" s="4"/>
      <c r="AW38" s="1"/>
      <c r="AX38" s="6"/>
      <c r="AY38" s="1"/>
      <c r="AZ38" s="4"/>
      <c r="BA38" s="4"/>
      <c r="BB38" s="4"/>
      <c r="BC38" s="9"/>
      <c r="BD38" s="4"/>
      <c r="BE38" s="4"/>
      <c r="BF38" s="4"/>
      <c r="BG38" s="1"/>
      <c r="BH38" s="4"/>
      <c r="BI38" s="1"/>
      <c r="BJ38" s="6"/>
      <c r="BK38" s="1"/>
      <c r="BL38" s="4"/>
      <c r="BM38" s="4"/>
      <c r="BN38" s="4"/>
      <c r="BO38" s="9"/>
      <c r="BP38" s="4"/>
      <c r="BQ38" s="4"/>
      <c r="BR38" s="4"/>
      <c r="BS38" s="1"/>
      <c r="BT38" s="4"/>
      <c r="BU38" s="1"/>
      <c r="BV38" s="6"/>
      <c r="BW38" s="1"/>
      <c r="BX38" s="4"/>
      <c r="BY38" s="4"/>
      <c r="BZ38" s="4"/>
      <c r="CA38" s="9"/>
      <c r="CB38" s="4"/>
      <c r="CC38" s="4"/>
      <c r="CD38" s="4"/>
      <c r="CE38" s="1"/>
      <c r="CF38" s="4"/>
      <c r="CG38" s="1"/>
      <c r="CH38" s="6"/>
      <c r="CI38" s="1"/>
      <c r="CJ38" s="4"/>
      <c r="CK38" s="2">
        <f>IF(C38=[1]Лист1!$C35,1,0)</f>
        <v>1</v>
      </c>
    </row>
    <row r="39" spans="1:89" x14ac:dyDescent="0.25">
      <c r="A39" s="27">
        <v>35</v>
      </c>
      <c r="B39" s="28" t="s">
        <v>458</v>
      </c>
      <c r="C39" s="28" t="s">
        <v>507</v>
      </c>
      <c r="D39" s="4" t="s">
        <v>330</v>
      </c>
      <c r="E39" s="4"/>
      <c r="F39" s="4"/>
      <c r="G39" s="9"/>
      <c r="H39" s="9"/>
      <c r="I39" s="25"/>
      <c r="J39" s="4"/>
      <c r="K39" s="1"/>
      <c r="L39" s="4"/>
      <c r="M39" s="1"/>
      <c r="N39" s="6"/>
      <c r="O39" s="1"/>
      <c r="P39" s="4"/>
      <c r="Q39" s="4"/>
      <c r="R39" s="4"/>
      <c r="S39" s="9"/>
      <c r="T39" s="4"/>
      <c r="U39" s="4"/>
      <c r="V39" s="4"/>
      <c r="W39" s="1"/>
      <c r="X39" s="4"/>
      <c r="Y39" s="1"/>
      <c r="Z39" s="6"/>
      <c r="AA39" s="1"/>
      <c r="AB39" s="4"/>
      <c r="AC39" s="4"/>
      <c r="AD39" s="4"/>
      <c r="AE39" s="9"/>
      <c r="AF39" s="4"/>
      <c r="AG39" s="4"/>
      <c r="AH39" s="4"/>
      <c r="AI39" s="1"/>
      <c r="AJ39" s="4"/>
      <c r="AK39" s="1"/>
      <c r="AL39" s="6"/>
      <c r="AM39" s="1"/>
      <c r="AN39" s="4"/>
      <c r="AO39" s="4"/>
      <c r="AP39" s="4"/>
      <c r="AQ39" s="9"/>
      <c r="AR39" s="4"/>
      <c r="AS39" s="4"/>
      <c r="AT39" s="4"/>
      <c r="AU39" s="1"/>
      <c r="AV39" s="4"/>
      <c r="AW39" s="1"/>
      <c r="AX39" s="6"/>
      <c r="AY39" s="1"/>
      <c r="AZ39" s="4"/>
      <c r="BA39" s="4"/>
      <c r="BB39" s="4"/>
      <c r="BC39" s="9"/>
      <c r="BD39" s="4"/>
      <c r="BE39" s="4"/>
      <c r="BF39" s="4"/>
      <c r="BG39" s="1"/>
      <c r="BH39" s="4"/>
      <c r="BI39" s="1"/>
      <c r="BJ39" s="6"/>
      <c r="BK39" s="1"/>
      <c r="BL39" s="4"/>
      <c r="BM39" s="4"/>
      <c r="BN39" s="4"/>
      <c r="BO39" s="9"/>
      <c r="BP39" s="4"/>
      <c r="BQ39" s="4"/>
      <c r="BR39" s="4"/>
      <c r="BS39" s="1"/>
      <c r="BT39" s="4"/>
      <c r="BU39" s="1"/>
      <c r="BV39" s="6"/>
      <c r="BW39" s="1"/>
      <c r="BX39" s="4"/>
      <c r="BY39" s="4"/>
      <c r="BZ39" s="4"/>
      <c r="CA39" s="9"/>
      <c r="CB39" s="4"/>
      <c r="CC39" s="4"/>
      <c r="CD39" s="4"/>
      <c r="CE39" s="1"/>
      <c r="CF39" s="4"/>
      <c r="CG39" s="1"/>
      <c r="CH39" s="6"/>
      <c r="CI39" s="1"/>
      <c r="CJ39" s="4"/>
      <c r="CK39" s="2">
        <f>IF(C39=[1]Лист1!$C36,1,0)</f>
        <v>1</v>
      </c>
    </row>
    <row r="40" spans="1:89" x14ac:dyDescent="0.25">
      <c r="A40" s="27">
        <v>36</v>
      </c>
      <c r="B40" s="28" t="s">
        <v>387</v>
      </c>
      <c r="C40" s="28" t="s">
        <v>508</v>
      </c>
      <c r="D40" s="4" t="s">
        <v>330</v>
      </c>
      <c r="E40" s="4"/>
      <c r="F40" s="4"/>
      <c r="G40" s="9"/>
      <c r="H40" s="9"/>
      <c r="I40" s="25"/>
      <c r="J40" s="4"/>
      <c r="K40" s="1"/>
      <c r="L40" s="4"/>
      <c r="M40" s="1"/>
      <c r="N40" s="6"/>
      <c r="O40" s="1"/>
      <c r="P40" s="4"/>
      <c r="Q40" s="4"/>
      <c r="R40" s="4"/>
      <c r="S40" s="9"/>
      <c r="T40" s="4"/>
      <c r="U40" s="4"/>
      <c r="V40" s="4"/>
      <c r="W40" s="1"/>
      <c r="X40" s="4"/>
      <c r="Y40" s="1"/>
      <c r="Z40" s="6"/>
      <c r="AA40" s="1"/>
      <c r="AB40" s="4"/>
      <c r="AC40" s="4"/>
      <c r="AD40" s="4"/>
      <c r="AE40" s="9"/>
      <c r="AF40" s="4"/>
      <c r="AG40" s="4"/>
      <c r="AH40" s="4"/>
      <c r="AI40" s="1"/>
      <c r="AJ40" s="4"/>
      <c r="AK40" s="1"/>
      <c r="AL40" s="6"/>
      <c r="AM40" s="1"/>
      <c r="AN40" s="4"/>
      <c r="AO40" s="4"/>
      <c r="AP40" s="4"/>
      <c r="AQ40" s="9"/>
      <c r="AR40" s="4"/>
      <c r="AS40" s="4"/>
      <c r="AT40" s="4"/>
      <c r="AU40" s="1"/>
      <c r="AV40" s="4"/>
      <c r="AW40" s="1"/>
      <c r="AX40" s="6"/>
      <c r="AY40" s="1"/>
      <c r="AZ40" s="4"/>
      <c r="BA40" s="4"/>
      <c r="BB40" s="4"/>
      <c r="BC40" s="9"/>
      <c r="BD40" s="4"/>
      <c r="BE40" s="4"/>
      <c r="BF40" s="4"/>
      <c r="BG40" s="1"/>
      <c r="BH40" s="4"/>
      <c r="BI40" s="1"/>
      <c r="BJ40" s="6"/>
      <c r="BK40" s="1"/>
      <c r="BL40" s="4"/>
      <c r="BM40" s="4"/>
      <c r="BN40" s="4"/>
      <c r="BO40" s="9"/>
      <c r="BP40" s="4"/>
      <c r="BQ40" s="4"/>
      <c r="BR40" s="4"/>
      <c r="BS40" s="1"/>
      <c r="BT40" s="4"/>
      <c r="BU40" s="1"/>
      <c r="BV40" s="6"/>
      <c r="BW40" s="1"/>
      <c r="BX40" s="4"/>
      <c r="BY40" s="4"/>
      <c r="BZ40" s="4"/>
      <c r="CA40" s="9"/>
      <c r="CB40" s="4"/>
      <c r="CC40" s="4"/>
      <c r="CD40" s="4"/>
      <c r="CE40" s="1"/>
      <c r="CF40" s="4"/>
      <c r="CG40" s="1"/>
      <c r="CH40" s="6"/>
      <c r="CI40" s="1"/>
      <c r="CJ40" s="4"/>
      <c r="CK40" s="2">
        <f>IF(C40=[1]Лист1!$C37,1,0)</f>
        <v>1</v>
      </c>
    </row>
    <row r="41" spans="1:89" x14ac:dyDescent="0.25">
      <c r="A41" s="27">
        <v>37</v>
      </c>
      <c r="B41" s="28" t="s">
        <v>388</v>
      </c>
      <c r="C41" s="28" t="s">
        <v>511</v>
      </c>
      <c r="D41" s="4" t="s">
        <v>330</v>
      </c>
      <c r="E41" s="4"/>
      <c r="F41" s="4"/>
      <c r="G41" s="9"/>
      <c r="H41" s="9"/>
      <c r="I41" s="25"/>
      <c r="J41" s="4"/>
      <c r="K41" s="1"/>
      <c r="L41" s="4"/>
      <c r="M41" s="1"/>
      <c r="N41" s="6"/>
      <c r="O41" s="1"/>
      <c r="P41" s="4"/>
      <c r="Q41" s="4"/>
      <c r="R41" s="4"/>
      <c r="S41" s="9"/>
      <c r="T41" s="4"/>
      <c r="U41" s="4"/>
      <c r="V41" s="4"/>
      <c r="W41" s="1"/>
      <c r="X41" s="4"/>
      <c r="Y41" s="1"/>
      <c r="Z41" s="6"/>
      <c r="AA41" s="1"/>
      <c r="AB41" s="4"/>
      <c r="AC41" s="4"/>
      <c r="AD41" s="4"/>
      <c r="AE41" s="9"/>
      <c r="AF41" s="4"/>
      <c r="AG41" s="4"/>
      <c r="AH41" s="4"/>
      <c r="AI41" s="1"/>
      <c r="AJ41" s="4"/>
      <c r="AK41" s="1"/>
      <c r="AL41" s="6"/>
      <c r="AM41" s="1"/>
      <c r="AN41" s="4"/>
      <c r="AO41" s="4"/>
      <c r="AP41" s="4"/>
      <c r="AQ41" s="9"/>
      <c r="AR41" s="4"/>
      <c r="AS41" s="4"/>
      <c r="AT41" s="4"/>
      <c r="AU41" s="1"/>
      <c r="AV41" s="4"/>
      <c r="AW41" s="1"/>
      <c r="AX41" s="6"/>
      <c r="AY41" s="1"/>
      <c r="AZ41" s="4"/>
      <c r="BA41" s="4"/>
      <c r="BB41" s="4"/>
      <c r="BC41" s="9"/>
      <c r="BD41" s="4"/>
      <c r="BE41" s="4"/>
      <c r="BF41" s="4"/>
      <c r="BG41" s="1"/>
      <c r="BH41" s="4"/>
      <c r="BI41" s="1"/>
      <c r="BJ41" s="6"/>
      <c r="BK41" s="1"/>
      <c r="BL41" s="4"/>
      <c r="BM41" s="4"/>
      <c r="BN41" s="4"/>
      <c r="BO41" s="9"/>
      <c r="BP41" s="4"/>
      <c r="BQ41" s="4"/>
      <c r="BR41" s="4"/>
      <c r="BS41" s="1"/>
      <c r="BT41" s="4"/>
      <c r="BU41" s="1"/>
      <c r="BV41" s="6"/>
      <c r="BW41" s="1"/>
      <c r="BX41" s="4"/>
      <c r="BY41" s="4"/>
      <c r="BZ41" s="4"/>
      <c r="CA41" s="9"/>
      <c r="CB41" s="4"/>
      <c r="CC41" s="4"/>
      <c r="CD41" s="4"/>
      <c r="CE41" s="1"/>
      <c r="CF41" s="4"/>
      <c r="CG41" s="1"/>
      <c r="CH41" s="6"/>
      <c r="CI41" s="1"/>
      <c r="CJ41" s="4"/>
      <c r="CK41" s="2">
        <f>IF(C41=[1]Лист1!$C38,1,0)</f>
        <v>1</v>
      </c>
    </row>
    <row r="42" spans="1:89" x14ac:dyDescent="0.25">
      <c r="A42" s="27">
        <v>38</v>
      </c>
      <c r="B42" s="28" t="s">
        <v>460</v>
      </c>
      <c r="C42" s="28" t="s">
        <v>509</v>
      </c>
      <c r="D42" s="4" t="s">
        <v>330</v>
      </c>
      <c r="E42" s="4"/>
      <c r="F42" s="4"/>
      <c r="G42" s="9"/>
      <c r="H42" s="9"/>
      <c r="I42" s="25"/>
      <c r="J42" s="4"/>
      <c r="K42" s="1"/>
      <c r="L42" s="4"/>
      <c r="M42" s="1"/>
      <c r="N42" s="6"/>
      <c r="O42" s="1"/>
      <c r="P42" s="4"/>
      <c r="Q42" s="4"/>
      <c r="R42" s="4"/>
      <c r="S42" s="9"/>
      <c r="T42" s="4"/>
      <c r="U42" s="4"/>
      <c r="V42" s="4"/>
      <c r="W42" s="1"/>
      <c r="X42" s="4"/>
      <c r="Y42" s="1"/>
      <c r="Z42" s="6"/>
      <c r="AA42" s="1"/>
      <c r="AB42" s="4"/>
      <c r="AC42" s="4"/>
      <c r="AD42" s="4"/>
      <c r="AE42" s="9"/>
      <c r="AF42" s="4"/>
      <c r="AG42" s="4"/>
      <c r="AH42" s="4"/>
      <c r="AI42" s="1"/>
      <c r="AJ42" s="4"/>
      <c r="AK42" s="1"/>
      <c r="AL42" s="6"/>
      <c r="AM42" s="1"/>
      <c r="AN42" s="4"/>
      <c r="AO42" s="4"/>
      <c r="AP42" s="4"/>
      <c r="AQ42" s="9"/>
      <c r="AR42" s="4"/>
      <c r="AS42" s="4"/>
      <c r="AT42" s="4"/>
      <c r="AU42" s="1"/>
      <c r="AV42" s="4"/>
      <c r="AW42" s="1"/>
      <c r="AX42" s="6"/>
      <c r="AY42" s="1"/>
      <c r="AZ42" s="4"/>
      <c r="BA42" s="4"/>
      <c r="BB42" s="4"/>
      <c r="BC42" s="9"/>
      <c r="BD42" s="4"/>
      <c r="BE42" s="4"/>
      <c r="BF42" s="4"/>
      <c r="BG42" s="1"/>
      <c r="BH42" s="4"/>
      <c r="BI42" s="1"/>
      <c r="BJ42" s="6"/>
      <c r="BK42" s="1"/>
      <c r="BL42" s="4"/>
      <c r="BM42" s="4"/>
      <c r="BN42" s="4"/>
      <c r="BO42" s="9"/>
      <c r="BP42" s="4"/>
      <c r="BQ42" s="4"/>
      <c r="BR42" s="4"/>
      <c r="BS42" s="1"/>
      <c r="BT42" s="4"/>
      <c r="BU42" s="1"/>
      <c r="BV42" s="6"/>
      <c r="BW42" s="1"/>
      <c r="BX42" s="4"/>
      <c r="BY42" s="4"/>
      <c r="BZ42" s="4"/>
      <c r="CA42" s="9"/>
      <c r="CB42" s="4"/>
      <c r="CC42" s="4"/>
      <c r="CD42" s="4"/>
      <c r="CE42" s="1"/>
      <c r="CF42" s="4"/>
      <c r="CG42" s="1"/>
      <c r="CH42" s="6"/>
      <c r="CI42" s="1"/>
      <c r="CJ42" s="4"/>
      <c r="CK42" s="2">
        <f>IF(C42=[1]Лист1!$C39,1,0)</f>
        <v>1</v>
      </c>
    </row>
    <row r="43" spans="1:89" x14ac:dyDescent="0.25">
      <c r="A43" s="27">
        <v>39</v>
      </c>
      <c r="B43" s="28" t="s">
        <v>462</v>
      </c>
      <c r="C43" s="28" t="s">
        <v>510</v>
      </c>
      <c r="D43" s="4" t="s">
        <v>330</v>
      </c>
      <c r="E43" s="4"/>
      <c r="F43" s="4"/>
      <c r="G43" s="9"/>
      <c r="H43" s="9"/>
      <c r="I43" s="25"/>
      <c r="J43" s="4"/>
      <c r="K43" s="1"/>
      <c r="L43" s="4"/>
      <c r="M43" s="1"/>
      <c r="N43" s="6"/>
      <c r="O43" s="1"/>
      <c r="P43" s="4"/>
      <c r="Q43" s="4"/>
      <c r="R43" s="4"/>
      <c r="S43" s="9"/>
      <c r="T43" s="4"/>
      <c r="U43" s="4"/>
      <c r="V43" s="4"/>
      <c r="W43" s="1"/>
      <c r="X43" s="4"/>
      <c r="Y43" s="1"/>
      <c r="Z43" s="6"/>
      <c r="AA43" s="1"/>
      <c r="AB43" s="4"/>
      <c r="AC43" s="4"/>
      <c r="AD43" s="4"/>
      <c r="AE43" s="9"/>
      <c r="AF43" s="4"/>
      <c r="AG43" s="4"/>
      <c r="AH43" s="4"/>
      <c r="AI43" s="1"/>
      <c r="AJ43" s="4"/>
      <c r="AK43" s="1"/>
      <c r="AL43" s="6"/>
      <c r="AM43" s="1"/>
      <c r="AN43" s="4"/>
      <c r="AO43" s="4"/>
      <c r="AP43" s="4"/>
      <c r="AQ43" s="9"/>
      <c r="AR43" s="4"/>
      <c r="AS43" s="4"/>
      <c r="AT43" s="4"/>
      <c r="AU43" s="1"/>
      <c r="AV43" s="4"/>
      <c r="AW43" s="1"/>
      <c r="AX43" s="6"/>
      <c r="AY43" s="1"/>
      <c r="AZ43" s="4"/>
      <c r="BA43" s="4"/>
      <c r="BB43" s="4"/>
      <c r="BC43" s="9"/>
      <c r="BD43" s="4"/>
      <c r="BE43" s="4"/>
      <c r="BF43" s="4"/>
      <c r="BG43" s="1"/>
      <c r="BH43" s="4"/>
      <c r="BI43" s="1"/>
      <c r="BJ43" s="6"/>
      <c r="BK43" s="1"/>
      <c r="BL43" s="4"/>
      <c r="BM43" s="4"/>
      <c r="BN43" s="4"/>
      <c r="BO43" s="9"/>
      <c r="BP43" s="4"/>
      <c r="BQ43" s="4"/>
      <c r="BR43" s="4"/>
      <c r="BS43" s="1"/>
      <c r="BT43" s="4"/>
      <c r="BU43" s="1"/>
      <c r="BV43" s="6"/>
      <c r="BW43" s="1"/>
      <c r="BX43" s="4"/>
      <c r="BY43" s="4"/>
      <c r="BZ43" s="4"/>
      <c r="CA43" s="9"/>
      <c r="CB43" s="4"/>
      <c r="CC43" s="4"/>
      <c r="CD43" s="4"/>
      <c r="CE43" s="1"/>
      <c r="CF43" s="4"/>
      <c r="CG43" s="1"/>
      <c r="CH43" s="6"/>
      <c r="CI43" s="1"/>
      <c r="CJ43" s="4"/>
      <c r="CK43" s="2">
        <f>IF(C43=[1]Лист1!$C40,1,0)</f>
        <v>1</v>
      </c>
    </row>
    <row r="44" spans="1:89" x14ac:dyDescent="0.25">
      <c r="A44" s="27">
        <v>40</v>
      </c>
      <c r="B44" s="28" t="s">
        <v>464</v>
      </c>
      <c r="C44" s="28" t="s">
        <v>512</v>
      </c>
      <c r="D44" s="4" t="s">
        <v>330</v>
      </c>
      <c r="E44" s="4" t="s">
        <v>445</v>
      </c>
      <c r="F44" s="4" t="s">
        <v>445</v>
      </c>
      <c r="G44" s="4">
        <v>0.51</v>
      </c>
      <c r="H44" s="9" t="s">
        <v>385</v>
      </c>
      <c r="I44" s="4">
        <v>5506065530</v>
      </c>
      <c r="J44" s="4" t="s">
        <v>776</v>
      </c>
      <c r="K44" s="1">
        <v>43772</v>
      </c>
      <c r="L44" s="4">
        <v>12</v>
      </c>
      <c r="M44" s="1">
        <v>43770</v>
      </c>
      <c r="N44" s="6">
        <v>150</v>
      </c>
      <c r="O44" s="1"/>
      <c r="P44" s="4"/>
      <c r="Q44" s="4"/>
      <c r="R44" s="4"/>
      <c r="S44" s="9"/>
      <c r="T44" s="4"/>
      <c r="U44" s="4"/>
      <c r="V44" s="4"/>
      <c r="W44" s="1"/>
      <c r="X44" s="4"/>
      <c r="Y44" s="1"/>
      <c r="Z44" s="6"/>
      <c r="AA44" s="1"/>
      <c r="AB44" s="4"/>
      <c r="AC44" s="4"/>
      <c r="AD44" s="4"/>
      <c r="AE44" s="9"/>
      <c r="AF44" s="4"/>
      <c r="AG44" s="4"/>
      <c r="AH44" s="4"/>
      <c r="AI44" s="1"/>
      <c r="AJ44" s="4"/>
      <c r="AK44" s="1"/>
      <c r="AL44" s="6"/>
      <c r="AM44" s="1"/>
      <c r="AN44" s="4"/>
      <c r="AO44" s="4"/>
      <c r="AP44" s="4"/>
      <c r="AQ44" s="9"/>
      <c r="AR44" s="4"/>
      <c r="AS44" s="4"/>
      <c r="AT44" s="4"/>
      <c r="AU44" s="1"/>
      <c r="AV44" s="4"/>
      <c r="AW44" s="1"/>
      <c r="AX44" s="6"/>
      <c r="AY44" s="1"/>
      <c r="AZ44" s="4"/>
      <c r="BA44" s="4"/>
      <c r="BB44" s="4"/>
      <c r="BC44" s="9"/>
      <c r="BD44" s="4"/>
      <c r="BE44" s="4"/>
      <c r="BF44" s="4"/>
      <c r="BG44" s="1"/>
      <c r="BH44" s="4"/>
      <c r="BI44" s="1"/>
      <c r="BJ44" s="6"/>
      <c r="BK44" s="1"/>
      <c r="BL44" s="4"/>
      <c r="BM44" s="4"/>
      <c r="BN44" s="4"/>
      <c r="BO44" s="9"/>
      <c r="BP44" s="4"/>
      <c r="BQ44" s="4"/>
      <c r="BR44" s="4"/>
      <c r="BS44" s="1"/>
      <c r="BT44" s="4"/>
      <c r="BU44" s="1"/>
      <c r="BV44" s="6"/>
      <c r="BW44" s="1"/>
      <c r="BX44" s="4"/>
      <c r="BY44" s="4"/>
      <c r="BZ44" s="4"/>
      <c r="CA44" s="9"/>
      <c r="CB44" s="4"/>
      <c r="CC44" s="4"/>
      <c r="CD44" s="4"/>
      <c r="CE44" s="1"/>
      <c r="CF44" s="4"/>
      <c r="CG44" s="1"/>
      <c r="CH44" s="6"/>
      <c r="CI44" s="1"/>
      <c r="CJ44" s="4"/>
      <c r="CK44" s="2">
        <f>IF(C44=[1]Лист1!$C41,1,0)</f>
        <v>1</v>
      </c>
    </row>
    <row r="45" spans="1:89" x14ac:dyDescent="0.25">
      <c r="A45" s="27">
        <v>41</v>
      </c>
      <c r="B45" s="28" t="s">
        <v>707</v>
      </c>
      <c r="C45" s="28" t="s">
        <v>708</v>
      </c>
      <c r="D45" s="4" t="s">
        <v>330</v>
      </c>
      <c r="E45" s="4"/>
      <c r="F45" s="4"/>
      <c r="G45" s="9"/>
      <c r="H45" s="9"/>
      <c r="I45" s="25"/>
      <c r="J45" s="4"/>
      <c r="K45" s="1"/>
      <c r="L45" s="4"/>
      <c r="M45" s="1"/>
      <c r="N45" s="6"/>
      <c r="O45" s="1"/>
      <c r="P45" s="4"/>
      <c r="Q45" s="4"/>
      <c r="R45" s="4"/>
      <c r="S45" s="9"/>
      <c r="T45" s="4"/>
      <c r="U45" s="4"/>
      <c r="V45" s="4"/>
      <c r="W45" s="1"/>
      <c r="X45" s="4"/>
      <c r="Y45" s="1"/>
      <c r="Z45" s="6"/>
      <c r="AA45" s="1"/>
      <c r="AB45" s="4"/>
      <c r="AC45" s="4"/>
      <c r="AD45" s="4"/>
      <c r="AE45" s="9"/>
      <c r="AF45" s="4"/>
      <c r="AG45" s="4"/>
      <c r="AH45" s="4"/>
      <c r="AI45" s="1"/>
      <c r="AJ45" s="4"/>
      <c r="AK45" s="1"/>
      <c r="AL45" s="6"/>
      <c r="AM45" s="1"/>
      <c r="AN45" s="4"/>
      <c r="AO45" s="4"/>
      <c r="AP45" s="4"/>
      <c r="AQ45" s="9"/>
      <c r="AR45" s="4"/>
      <c r="AS45" s="4"/>
      <c r="AT45" s="4"/>
      <c r="AU45" s="1"/>
      <c r="AV45" s="4"/>
      <c r="AW45" s="1"/>
      <c r="AX45" s="6"/>
      <c r="AY45" s="1"/>
      <c r="AZ45" s="4"/>
      <c r="BA45" s="4"/>
      <c r="BB45" s="4"/>
      <c r="BC45" s="9"/>
      <c r="BD45" s="4"/>
      <c r="BE45" s="4"/>
      <c r="BF45" s="4"/>
      <c r="BG45" s="1"/>
      <c r="BH45" s="4"/>
      <c r="BI45" s="1"/>
      <c r="BJ45" s="6"/>
      <c r="BK45" s="1"/>
      <c r="BL45" s="4"/>
      <c r="BM45" s="4"/>
      <c r="BN45" s="4"/>
      <c r="BO45" s="9"/>
      <c r="BP45" s="4"/>
      <c r="BQ45" s="4"/>
      <c r="BR45" s="4"/>
      <c r="BS45" s="1"/>
      <c r="BT45" s="4"/>
      <c r="BU45" s="1"/>
      <c r="BV45" s="6"/>
      <c r="BW45" s="1"/>
      <c r="BX45" s="4"/>
      <c r="BY45" s="4"/>
      <c r="BZ45" s="4"/>
      <c r="CA45" s="9"/>
      <c r="CB45" s="4"/>
      <c r="CC45" s="4"/>
      <c r="CD45" s="4"/>
      <c r="CE45" s="1"/>
      <c r="CF45" s="4"/>
      <c r="CG45" s="1"/>
      <c r="CH45" s="6"/>
      <c r="CI45" s="1"/>
      <c r="CJ45" s="4"/>
      <c r="CK45" s="2">
        <f>IF(C45=[1]Лист1!$C42,1,0)</f>
        <v>1</v>
      </c>
    </row>
    <row r="46" spans="1:89" x14ac:dyDescent="0.25">
      <c r="A46" s="27">
        <v>42</v>
      </c>
      <c r="B46" s="28" t="s">
        <v>466</v>
      </c>
      <c r="C46" s="28" t="s">
        <v>513</v>
      </c>
      <c r="D46" s="4" t="s">
        <v>385</v>
      </c>
      <c r="E46" s="4" t="s">
        <v>445</v>
      </c>
      <c r="F46" s="4" t="s">
        <v>445</v>
      </c>
      <c r="G46" s="4">
        <v>0.51</v>
      </c>
      <c r="H46" s="9" t="s">
        <v>385</v>
      </c>
      <c r="I46" s="4">
        <v>5506065530</v>
      </c>
      <c r="J46" s="4" t="s">
        <v>776</v>
      </c>
      <c r="K46" s="1">
        <v>43772</v>
      </c>
      <c r="L46" s="4">
        <v>12</v>
      </c>
      <c r="M46" s="1">
        <v>43770</v>
      </c>
      <c r="N46" s="6">
        <v>150</v>
      </c>
      <c r="O46" s="1"/>
      <c r="P46" s="4"/>
      <c r="Q46" s="4"/>
      <c r="R46" s="4"/>
      <c r="S46" s="9"/>
      <c r="T46" s="4"/>
      <c r="U46" s="4"/>
      <c r="V46" s="4"/>
      <c r="W46" s="1"/>
      <c r="X46" s="4"/>
      <c r="Y46" s="1"/>
      <c r="Z46" s="6"/>
      <c r="AA46" s="1"/>
      <c r="AB46" s="4"/>
      <c r="AC46" s="4"/>
      <c r="AD46" s="4"/>
      <c r="AE46" s="9"/>
      <c r="AF46" s="4"/>
      <c r="AG46" s="4"/>
      <c r="AH46" s="4"/>
      <c r="AI46" s="1"/>
      <c r="AJ46" s="4"/>
      <c r="AK46" s="1"/>
      <c r="AL46" s="6"/>
      <c r="AM46" s="1"/>
      <c r="AN46" s="4"/>
      <c r="AO46" s="4"/>
      <c r="AP46" s="4"/>
      <c r="AQ46" s="9"/>
      <c r="AR46" s="4"/>
      <c r="AS46" s="4"/>
      <c r="AT46" s="4"/>
      <c r="AU46" s="1"/>
      <c r="AV46" s="4"/>
      <c r="AW46" s="1"/>
      <c r="AX46" s="6"/>
      <c r="AY46" s="1"/>
      <c r="AZ46" s="4"/>
      <c r="BA46" s="4"/>
      <c r="BB46" s="4"/>
      <c r="BC46" s="9"/>
      <c r="BD46" s="4"/>
      <c r="BE46" s="4"/>
      <c r="BF46" s="4"/>
      <c r="BG46" s="1"/>
      <c r="BH46" s="4"/>
      <c r="BI46" s="1"/>
      <c r="BJ46" s="6"/>
      <c r="BK46" s="1"/>
      <c r="BL46" s="4"/>
      <c r="BM46" s="4"/>
      <c r="BN46" s="4"/>
      <c r="BO46" s="9"/>
      <c r="BP46" s="4"/>
      <c r="BQ46" s="4"/>
      <c r="BR46" s="4"/>
      <c r="BS46" s="1"/>
      <c r="BT46" s="4"/>
      <c r="BU46" s="1"/>
      <c r="BV46" s="6"/>
      <c r="BW46" s="1"/>
      <c r="BX46" s="4"/>
      <c r="BY46" s="4"/>
      <c r="BZ46" s="4"/>
      <c r="CA46" s="9"/>
      <c r="CB46" s="4"/>
      <c r="CC46" s="4"/>
      <c r="CD46" s="4"/>
      <c r="CE46" s="1"/>
      <c r="CF46" s="4"/>
      <c r="CG46" s="1"/>
      <c r="CH46" s="6"/>
      <c r="CI46" s="1"/>
      <c r="CJ46" s="4"/>
      <c r="CK46" s="2">
        <f>IF(C46=[1]Лист1!$C43,1,0)</f>
        <v>1</v>
      </c>
    </row>
    <row r="47" spans="1:89" x14ac:dyDescent="0.25">
      <c r="A47" s="27">
        <v>43</v>
      </c>
      <c r="B47" s="28" t="s">
        <v>468</v>
      </c>
      <c r="C47" s="28" t="s">
        <v>514</v>
      </c>
      <c r="D47" s="4" t="s">
        <v>330</v>
      </c>
      <c r="E47" s="4"/>
      <c r="F47" s="4"/>
      <c r="G47" s="9"/>
      <c r="H47" s="9"/>
      <c r="I47" s="25"/>
      <c r="J47" s="4"/>
      <c r="K47" s="1"/>
      <c r="L47" s="4"/>
      <c r="M47" s="1"/>
      <c r="N47" s="6"/>
      <c r="O47" s="1"/>
      <c r="P47" s="4"/>
      <c r="Q47" s="4"/>
      <c r="R47" s="4"/>
      <c r="S47" s="9"/>
      <c r="T47" s="4"/>
      <c r="U47" s="4"/>
      <c r="V47" s="4"/>
      <c r="W47" s="1"/>
      <c r="X47" s="4"/>
      <c r="Y47" s="1"/>
      <c r="Z47" s="6"/>
      <c r="AA47" s="1"/>
      <c r="AB47" s="4"/>
      <c r="AC47" s="4"/>
      <c r="AD47" s="4"/>
      <c r="AE47" s="9"/>
      <c r="AF47" s="4"/>
      <c r="AG47" s="4"/>
      <c r="AH47" s="4"/>
      <c r="AI47" s="1"/>
      <c r="AJ47" s="4"/>
      <c r="AK47" s="1"/>
      <c r="AL47" s="6"/>
      <c r="AM47" s="1"/>
      <c r="AN47" s="4"/>
      <c r="AO47" s="4"/>
      <c r="AP47" s="4"/>
      <c r="AQ47" s="9"/>
      <c r="AR47" s="4"/>
      <c r="AS47" s="4"/>
      <c r="AT47" s="4"/>
      <c r="AU47" s="1"/>
      <c r="AV47" s="4"/>
      <c r="AW47" s="1"/>
      <c r="AX47" s="6"/>
      <c r="AY47" s="1"/>
      <c r="AZ47" s="4"/>
      <c r="BA47" s="4"/>
      <c r="BB47" s="4"/>
      <c r="BC47" s="9"/>
      <c r="BD47" s="4"/>
      <c r="BE47" s="4"/>
      <c r="BF47" s="4"/>
      <c r="BG47" s="1"/>
      <c r="BH47" s="4"/>
      <c r="BI47" s="1"/>
      <c r="BJ47" s="6"/>
      <c r="BK47" s="1"/>
      <c r="BL47" s="4"/>
      <c r="BM47" s="4"/>
      <c r="BN47" s="4"/>
      <c r="BO47" s="9"/>
      <c r="BP47" s="4"/>
      <c r="BQ47" s="4"/>
      <c r="BR47" s="4"/>
      <c r="BS47" s="1"/>
      <c r="BT47" s="4"/>
      <c r="BU47" s="1"/>
      <c r="BV47" s="6"/>
      <c r="BW47" s="1"/>
      <c r="BX47" s="4"/>
      <c r="BY47" s="4"/>
      <c r="BZ47" s="4"/>
      <c r="CA47" s="9"/>
      <c r="CB47" s="4"/>
      <c r="CC47" s="4"/>
      <c r="CD47" s="4"/>
      <c r="CE47" s="1"/>
      <c r="CF47" s="4"/>
      <c r="CG47" s="1"/>
      <c r="CH47" s="6"/>
      <c r="CI47" s="1"/>
      <c r="CJ47" s="4"/>
      <c r="CK47" s="2">
        <f>IF(C47=[1]Лист1!$C44,1,0)</f>
        <v>1</v>
      </c>
    </row>
    <row r="48" spans="1:89" x14ac:dyDescent="0.25">
      <c r="A48" s="27">
        <v>44</v>
      </c>
      <c r="B48" s="28" t="s">
        <v>470</v>
      </c>
      <c r="C48" s="28" t="s">
        <v>515</v>
      </c>
      <c r="D48" s="4" t="s">
        <v>330</v>
      </c>
      <c r="E48" s="4"/>
      <c r="F48" s="4"/>
      <c r="G48" s="9"/>
      <c r="H48" s="9"/>
      <c r="I48" s="25"/>
      <c r="J48" s="4"/>
      <c r="K48" s="1"/>
      <c r="L48" s="4"/>
      <c r="M48" s="1"/>
      <c r="N48" s="6"/>
      <c r="O48" s="1"/>
      <c r="P48" s="4"/>
      <c r="Q48" s="4"/>
      <c r="R48" s="4"/>
      <c r="S48" s="9"/>
      <c r="T48" s="4"/>
      <c r="U48" s="4"/>
      <c r="V48" s="4"/>
      <c r="W48" s="1"/>
      <c r="X48" s="4"/>
      <c r="Y48" s="1"/>
      <c r="Z48" s="6"/>
      <c r="AA48" s="1"/>
      <c r="AB48" s="4"/>
      <c r="AC48" s="4"/>
      <c r="AD48" s="4"/>
      <c r="AE48" s="9"/>
      <c r="AF48" s="4"/>
      <c r="AG48" s="4"/>
      <c r="AH48" s="4"/>
      <c r="AI48" s="1"/>
      <c r="AJ48" s="4"/>
      <c r="AK48" s="1"/>
      <c r="AL48" s="6"/>
      <c r="AM48" s="1"/>
      <c r="AN48" s="4"/>
      <c r="AO48" s="4"/>
      <c r="AP48" s="4"/>
      <c r="AQ48" s="9"/>
      <c r="AR48" s="4"/>
      <c r="AS48" s="4"/>
      <c r="AT48" s="4"/>
      <c r="AU48" s="1"/>
      <c r="AV48" s="4"/>
      <c r="AW48" s="1"/>
      <c r="AX48" s="6"/>
      <c r="AY48" s="1"/>
      <c r="AZ48" s="4"/>
      <c r="BA48" s="4"/>
      <c r="BB48" s="4"/>
      <c r="BC48" s="9"/>
      <c r="BD48" s="4"/>
      <c r="BE48" s="4"/>
      <c r="BF48" s="4"/>
      <c r="BG48" s="1"/>
      <c r="BH48" s="4"/>
      <c r="BI48" s="1"/>
      <c r="BJ48" s="6"/>
      <c r="BK48" s="1"/>
      <c r="BL48" s="4"/>
      <c r="BM48" s="4"/>
      <c r="BN48" s="4"/>
      <c r="BO48" s="9"/>
      <c r="BP48" s="4"/>
      <c r="BQ48" s="4"/>
      <c r="BR48" s="4"/>
      <c r="BS48" s="1"/>
      <c r="BT48" s="4"/>
      <c r="BU48" s="1"/>
      <c r="BV48" s="6"/>
      <c r="BW48" s="1"/>
      <c r="BX48" s="4"/>
      <c r="BY48" s="4"/>
      <c r="BZ48" s="4"/>
      <c r="CA48" s="9"/>
      <c r="CB48" s="4"/>
      <c r="CC48" s="4"/>
      <c r="CD48" s="4"/>
      <c r="CE48" s="1"/>
      <c r="CF48" s="4"/>
      <c r="CG48" s="1"/>
      <c r="CH48" s="6"/>
      <c r="CI48" s="1"/>
      <c r="CJ48" s="4"/>
      <c r="CK48" s="2">
        <f>IF(C48=[1]Лист1!$C45,1,0)</f>
        <v>1</v>
      </c>
    </row>
    <row r="49" spans="1:89" x14ac:dyDescent="0.25">
      <c r="A49" s="27">
        <v>45</v>
      </c>
      <c r="B49" s="28" t="s">
        <v>389</v>
      </c>
      <c r="C49" s="28" t="s">
        <v>516</v>
      </c>
      <c r="D49" s="4" t="s">
        <v>330</v>
      </c>
      <c r="E49" s="4"/>
      <c r="F49" s="4"/>
      <c r="G49" s="9"/>
      <c r="H49" s="9"/>
      <c r="I49" s="25"/>
      <c r="J49" s="4"/>
      <c r="K49" s="1"/>
      <c r="L49" s="4"/>
      <c r="M49" s="1"/>
      <c r="N49" s="6"/>
      <c r="O49" s="1"/>
      <c r="P49" s="4"/>
      <c r="Q49" s="4"/>
      <c r="R49" s="4"/>
      <c r="S49" s="9"/>
      <c r="T49" s="4"/>
      <c r="U49" s="4"/>
      <c r="V49" s="4"/>
      <c r="W49" s="1"/>
      <c r="X49" s="4"/>
      <c r="Y49" s="1"/>
      <c r="Z49" s="6"/>
      <c r="AA49" s="1"/>
      <c r="AB49" s="4"/>
      <c r="AC49" s="4"/>
      <c r="AD49" s="4"/>
      <c r="AE49" s="9"/>
      <c r="AF49" s="4"/>
      <c r="AG49" s="4"/>
      <c r="AH49" s="4"/>
      <c r="AI49" s="1"/>
      <c r="AJ49" s="4"/>
      <c r="AK49" s="1"/>
      <c r="AL49" s="6"/>
      <c r="AM49" s="1"/>
      <c r="AN49" s="4"/>
      <c r="AO49" s="4"/>
      <c r="AP49" s="4"/>
      <c r="AQ49" s="9"/>
      <c r="AR49" s="4"/>
      <c r="AS49" s="4"/>
      <c r="AT49" s="4"/>
      <c r="AU49" s="1"/>
      <c r="AV49" s="4"/>
      <c r="AW49" s="1"/>
      <c r="AX49" s="6"/>
      <c r="AY49" s="1"/>
      <c r="AZ49" s="4"/>
      <c r="BA49" s="4"/>
      <c r="BB49" s="4"/>
      <c r="BC49" s="9"/>
      <c r="BD49" s="4"/>
      <c r="BE49" s="4"/>
      <c r="BF49" s="4"/>
      <c r="BG49" s="1"/>
      <c r="BH49" s="4"/>
      <c r="BI49" s="1"/>
      <c r="BJ49" s="6"/>
      <c r="BK49" s="1"/>
      <c r="BL49" s="4"/>
      <c r="BM49" s="4"/>
      <c r="BN49" s="4"/>
      <c r="BO49" s="9"/>
      <c r="BP49" s="4"/>
      <c r="BQ49" s="4"/>
      <c r="BR49" s="4"/>
      <c r="BS49" s="1"/>
      <c r="BT49" s="4"/>
      <c r="BU49" s="1"/>
      <c r="BV49" s="6"/>
      <c r="BW49" s="1"/>
      <c r="BX49" s="4"/>
      <c r="BY49" s="4"/>
      <c r="BZ49" s="4"/>
      <c r="CA49" s="9"/>
      <c r="CB49" s="4"/>
      <c r="CC49" s="4"/>
      <c r="CD49" s="4"/>
      <c r="CE49" s="1"/>
      <c r="CF49" s="4"/>
      <c r="CG49" s="1"/>
      <c r="CH49" s="6"/>
      <c r="CI49" s="1"/>
      <c r="CJ49" s="4"/>
      <c r="CK49" s="2">
        <f>IF(C49=[1]Лист1!$C46,1,0)</f>
        <v>1</v>
      </c>
    </row>
    <row r="50" spans="1:89" x14ac:dyDescent="0.25">
      <c r="A50" s="27">
        <v>46</v>
      </c>
      <c r="B50" s="28" t="s">
        <v>390</v>
      </c>
      <c r="C50" s="28" t="s">
        <v>517</v>
      </c>
      <c r="D50" s="4" t="s">
        <v>330</v>
      </c>
      <c r="E50" s="4"/>
      <c r="F50" s="4"/>
      <c r="G50" s="9"/>
      <c r="H50" s="9"/>
      <c r="I50" s="25"/>
      <c r="J50" s="4"/>
      <c r="K50" s="1"/>
      <c r="L50" s="4"/>
      <c r="M50" s="1"/>
      <c r="N50" s="6"/>
      <c r="O50" s="1"/>
      <c r="P50" s="4"/>
      <c r="Q50" s="4"/>
      <c r="R50" s="4"/>
      <c r="S50" s="9"/>
      <c r="T50" s="4"/>
      <c r="U50" s="4"/>
      <c r="V50" s="4"/>
      <c r="W50" s="1"/>
      <c r="X50" s="4"/>
      <c r="Y50" s="1"/>
      <c r="Z50" s="6"/>
      <c r="AA50" s="1"/>
      <c r="AB50" s="4"/>
      <c r="AC50" s="4"/>
      <c r="AD50" s="4"/>
      <c r="AE50" s="9"/>
      <c r="AF50" s="4"/>
      <c r="AG50" s="4"/>
      <c r="AH50" s="4"/>
      <c r="AI50" s="1"/>
      <c r="AJ50" s="4"/>
      <c r="AK50" s="1"/>
      <c r="AL50" s="6"/>
      <c r="AM50" s="1"/>
      <c r="AN50" s="4"/>
      <c r="AO50" s="4"/>
      <c r="AP50" s="4"/>
      <c r="AQ50" s="9"/>
      <c r="AR50" s="4"/>
      <c r="AS50" s="4"/>
      <c r="AT50" s="4"/>
      <c r="AU50" s="1"/>
      <c r="AV50" s="4"/>
      <c r="AW50" s="1"/>
      <c r="AX50" s="6"/>
      <c r="AY50" s="1"/>
      <c r="AZ50" s="4"/>
      <c r="BA50" s="4"/>
      <c r="BB50" s="4"/>
      <c r="BC50" s="9"/>
      <c r="BD50" s="4"/>
      <c r="BE50" s="4"/>
      <c r="BF50" s="4"/>
      <c r="BG50" s="1"/>
      <c r="BH50" s="4"/>
      <c r="BI50" s="1"/>
      <c r="BJ50" s="6"/>
      <c r="BK50" s="1"/>
      <c r="BL50" s="4"/>
      <c r="BM50" s="4"/>
      <c r="BN50" s="4"/>
      <c r="BO50" s="9"/>
      <c r="BP50" s="4"/>
      <c r="BQ50" s="4"/>
      <c r="BR50" s="4"/>
      <c r="BS50" s="1"/>
      <c r="BT50" s="4"/>
      <c r="BU50" s="1"/>
      <c r="BV50" s="6"/>
      <c r="BW50" s="1"/>
      <c r="BX50" s="4"/>
      <c r="BY50" s="4"/>
      <c r="BZ50" s="4"/>
      <c r="CA50" s="9"/>
      <c r="CB50" s="4"/>
      <c r="CC50" s="4"/>
      <c r="CD50" s="4"/>
      <c r="CE50" s="1"/>
      <c r="CF50" s="4"/>
      <c r="CG50" s="1"/>
      <c r="CH50" s="6"/>
      <c r="CI50" s="1"/>
      <c r="CJ50" s="4"/>
      <c r="CK50" s="2">
        <f>IF(C50=[1]Лист1!$C47,1,0)</f>
        <v>1</v>
      </c>
    </row>
    <row r="51" spans="1:89" ht="30" x14ac:dyDescent="0.25">
      <c r="A51" s="27">
        <v>47</v>
      </c>
      <c r="B51" s="28" t="s">
        <v>472</v>
      </c>
      <c r="C51" s="28" t="s">
        <v>518</v>
      </c>
      <c r="D51" s="4"/>
      <c r="E51" s="4"/>
      <c r="F51" s="4"/>
      <c r="G51" s="9"/>
      <c r="H51" s="9"/>
      <c r="I51" s="25"/>
      <c r="J51" s="4"/>
      <c r="K51" s="1"/>
      <c r="L51" s="4"/>
      <c r="M51" s="1"/>
      <c r="N51" s="6"/>
      <c r="O51" s="1"/>
      <c r="P51" s="4"/>
      <c r="Q51" s="4" t="s">
        <v>445</v>
      </c>
      <c r="R51" s="4" t="s">
        <v>445</v>
      </c>
      <c r="S51" s="9">
        <v>0.51</v>
      </c>
      <c r="T51" s="4" t="s">
        <v>385</v>
      </c>
      <c r="U51" s="4">
        <v>5503254554</v>
      </c>
      <c r="V51" s="4" t="s">
        <v>384</v>
      </c>
      <c r="W51" s="1">
        <v>42401</v>
      </c>
      <c r="X51" s="4">
        <v>141</v>
      </c>
      <c r="Y51" s="1">
        <v>42401</v>
      </c>
      <c r="Z51" s="6">
        <v>1600</v>
      </c>
      <c r="AA51" s="1"/>
      <c r="AB51" s="4"/>
      <c r="AC51" s="4"/>
      <c r="AD51" s="4"/>
      <c r="AE51" s="9"/>
      <c r="AF51" s="4"/>
      <c r="AG51" s="4"/>
      <c r="AH51" s="4"/>
      <c r="AI51" s="1"/>
      <c r="AJ51" s="4"/>
      <c r="AK51" s="1"/>
      <c r="AL51" s="6"/>
      <c r="AM51" s="1"/>
      <c r="AN51" s="4"/>
      <c r="AO51" s="4"/>
      <c r="AP51" s="4"/>
      <c r="AQ51" s="9"/>
      <c r="AR51" s="4"/>
      <c r="AS51" s="4"/>
      <c r="AT51" s="4"/>
      <c r="AU51" s="1"/>
      <c r="AV51" s="4"/>
      <c r="AW51" s="1"/>
      <c r="AX51" s="6"/>
      <c r="AY51" s="1"/>
      <c r="AZ51" s="4"/>
      <c r="BA51" s="4"/>
      <c r="BB51" s="4"/>
      <c r="BC51" s="9"/>
      <c r="BD51" s="4"/>
      <c r="BE51" s="4"/>
      <c r="BF51" s="4"/>
      <c r="BG51" s="1"/>
      <c r="BH51" s="4"/>
      <c r="BI51" s="1"/>
      <c r="BJ51" s="6"/>
      <c r="BK51" s="1"/>
      <c r="BL51" s="4"/>
      <c r="BM51" s="4"/>
      <c r="BN51" s="4"/>
      <c r="BO51" s="9"/>
      <c r="BP51" s="4"/>
      <c r="BQ51" s="4"/>
      <c r="BR51" s="4"/>
      <c r="BS51" s="1"/>
      <c r="BT51" s="4"/>
      <c r="BU51" s="1"/>
      <c r="BV51" s="6"/>
      <c r="BW51" s="1"/>
      <c r="BX51" s="4"/>
      <c r="BY51" s="4"/>
      <c r="BZ51" s="4"/>
      <c r="CA51" s="9"/>
      <c r="CB51" s="4"/>
      <c r="CC51" s="4"/>
      <c r="CD51" s="4"/>
      <c r="CE51" s="1"/>
      <c r="CF51" s="4"/>
      <c r="CG51" s="1"/>
      <c r="CH51" s="6"/>
      <c r="CI51" s="1"/>
      <c r="CJ51" s="4"/>
      <c r="CK51" s="2">
        <f>IF(C51=[1]Лист1!$C48,1,0)</f>
        <v>1</v>
      </c>
    </row>
    <row r="52" spans="1:89" x14ac:dyDescent="0.25">
      <c r="A52" s="27">
        <v>48</v>
      </c>
      <c r="B52" s="28" t="s">
        <v>391</v>
      </c>
      <c r="C52" s="28" t="s">
        <v>519</v>
      </c>
      <c r="D52" s="4" t="s">
        <v>330</v>
      </c>
      <c r="E52" s="4"/>
      <c r="F52" s="4"/>
      <c r="G52" s="9"/>
      <c r="H52" s="9"/>
      <c r="I52" s="25"/>
      <c r="J52" s="4"/>
      <c r="K52" s="1"/>
      <c r="L52" s="4"/>
      <c r="M52" s="1"/>
      <c r="N52" s="6"/>
      <c r="O52" s="1"/>
      <c r="P52" s="4"/>
      <c r="Q52" s="4"/>
      <c r="R52" s="4"/>
      <c r="S52" s="9"/>
      <c r="T52" s="4"/>
      <c r="U52" s="4"/>
      <c r="V52" s="4"/>
      <c r="W52" s="1"/>
      <c r="X52" s="4"/>
      <c r="Y52" s="1"/>
      <c r="Z52" s="6"/>
      <c r="AA52" s="1"/>
      <c r="AB52" s="4"/>
      <c r="AC52" s="4"/>
      <c r="AD52" s="4"/>
      <c r="AE52" s="9"/>
      <c r="AF52" s="4"/>
      <c r="AG52" s="4"/>
      <c r="AH52" s="4"/>
      <c r="AI52" s="1"/>
      <c r="AJ52" s="4"/>
      <c r="AK52" s="1"/>
      <c r="AL52" s="6"/>
      <c r="AM52" s="1"/>
      <c r="AN52" s="4"/>
      <c r="AO52" s="4"/>
      <c r="AP52" s="4"/>
      <c r="AQ52" s="9"/>
      <c r="AR52" s="4"/>
      <c r="AS52" s="4"/>
      <c r="AT52" s="4"/>
      <c r="AU52" s="1"/>
      <c r="AV52" s="4"/>
      <c r="AW52" s="1"/>
      <c r="AX52" s="6"/>
      <c r="AY52" s="1"/>
      <c r="AZ52" s="4"/>
      <c r="BA52" s="4"/>
      <c r="BB52" s="4"/>
      <c r="BC52" s="9"/>
      <c r="BD52" s="4"/>
      <c r="BE52" s="4"/>
      <c r="BF52" s="4"/>
      <c r="BG52" s="1"/>
      <c r="BH52" s="4"/>
      <c r="BI52" s="1"/>
      <c r="BJ52" s="6"/>
      <c r="BK52" s="1"/>
      <c r="BL52" s="4"/>
      <c r="BM52" s="4"/>
      <c r="BN52" s="4"/>
      <c r="BO52" s="9"/>
      <c r="BP52" s="4"/>
      <c r="BQ52" s="4"/>
      <c r="BR52" s="4"/>
      <c r="BS52" s="1"/>
      <c r="BT52" s="4"/>
      <c r="BU52" s="1"/>
      <c r="BV52" s="6"/>
      <c r="BW52" s="1"/>
      <c r="BX52" s="4"/>
      <c r="BY52" s="4"/>
      <c r="BZ52" s="4"/>
      <c r="CA52" s="9"/>
      <c r="CB52" s="4"/>
      <c r="CC52" s="4"/>
      <c r="CD52" s="4"/>
      <c r="CE52" s="1"/>
      <c r="CF52" s="4"/>
      <c r="CG52" s="1"/>
      <c r="CH52" s="6"/>
      <c r="CI52" s="1"/>
      <c r="CJ52" s="4"/>
      <c r="CK52" s="2">
        <f>IF(C52=[1]Лист1!$C49,1,0)</f>
        <v>1</v>
      </c>
    </row>
    <row r="53" spans="1:89" x14ac:dyDescent="0.25">
      <c r="A53" s="27">
        <v>49</v>
      </c>
      <c r="B53" s="28" t="s">
        <v>474</v>
      </c>
      <c r="C53" s="28" t="s">
        <v>520</v>
      </c>
      <c r="D53" s="4" t="s">
        <v>385</v>
      </c>
      <c r="E53" s="4"/>
      <c r="F53" s="4"/>
      <c r="G53" s="9"/>
      <c r="H53" s="9"/>
      <c r="I53" s="25"/>
      <c r="J53" s="4"/>
      <c r="K53" s="1"/>
      <c r="L53" s="4"/>
      <c r="M53" s="1"/>
      <c r="N53" s="6"/>
      <c r="O53" s="1"/>
      <c r="P53" s="4"/>
      <c r="Q53" s="4"/>
      <c r="R53" s="4"/>
      <c r="S53" s="9"/>
      <c r="T53" s="4"/>
      <c r="U53" s="4"/>
      <c r="V53" s="4"/>
      <c r="W53" s="1"/>
      <c r="X53" s="4"/>
      <c r="Y53" s="1"/>
      <c r="Z53" s="6"/>
      <c r="AA53" s="1"/>
      <c r="AB53" s="4"/>
      <c r="AC53" s="4"/>
      <c r="AD53" s="4"/>
      <c r="AE53" s="9"/>
      <c r="AF53" s="4"/>
      <c r="AG53" s="4"/>
      <c r="AH53" s="4"/>
      <c r="AI53" s="1"/>
      <c r="AJ53" s="4"/>
      <c r="AK53" s="1"/>
      <c r="AL53" s="6"/>
      <c r="AM53" s="1"/>
      <c r="AN53" s="4"/>
      <c r="AO53" s="4"/>
      <c r="AP53" s="4"/>
      <c r="AQ53" s="9"/>
      <c r="AR53" s="4"/>
      <c r="AS53" s="4"/>
      <c r="AT53" s="4"/>
      <c r="AU53" s="1"/>
      <c r="AV53" s="4"/>
      <c r="AW53" s="1"/>
      <c r="AX53" s="6"/>
      <c r="AY53" s="1"/>
      <c r="AZ53" s="4"/>
      <c r="BA53" s="4"/>
      <c r="BB53" s="4"/>
      <c r="BC53" s="9"/>
      <c r="BD53" s="4"/>
      <c r="BE53" s="4"/>
      <c r="BF53" s="4"/>
      <c r="BG53" s="1"/>
      <c r="BH53" s="4"/>
      <c r="BI53" s="1"/>
      <c r="BJ53" s="6"/>
      <c r="BK53" s="1"/>
      <c r="BL53" s="4"/>
      <c r="BM53" s="4"/>
      <c r="BN53" s="4"/>
      <c r="BO53" s="9"/>
      <c r="BP53" s="4"/>
      <c r="BQ53" s="4"/>
      <c r="BR53" s="4"/>
      <c r="BS53" s="1"/>
      <c r="BT53" s="4"/>
      <c r="BU53" s="1"/>
      <c r="BV53" s="6"/>
      <c r="BW53" s="1"/>
      <c r="BX53" s="4"/>
      <c r="BY53" s="4"/>
      <c r="BZ53" s="4"/>
      <c r="CA53" s="9"/>
      <c r="CB53" s="4"/>
      <c r="CC53" s="4"/>
      <c r="CD53" s="4"/>
      <c r="CE53" s="1"/>
      <c r="CF53" s="4"/>
      <c r="CG53" s="1"/>
      <c r="CH53" s="6"/>
      <c r="CI53" s="1"/>
      <c r="CJ53" s="4"/>
      <c r="CK53" s="2">
        <f>IF(C53=[1]Лист1!$C50,1,0)</f>
        <v>1</v>
      </c>
    </row>
    <row r="54" spans="1:89" s="45" customFormat="1" x14ac:dyDescent="0.25">
      <c r="A54" s="27">
        <v>50</v>
      </c>
      <c r="B54" s="42" t="s">
        <v>755</v>
      </c>
      <c r="C54" s="43" t="s">
        <v>756</v>
      </c>
      <c r="D54" s="4"/>
      <c r="E54" s="4"/>
      <c r="F54" s="4"/>
      <c r="G54" s="9"/>
      <c r="H54" s="9"/>
      <c r="I54" s="25"/>
      <c r="J54" s="4"/>
      <c r="K54" s="1"/>
      <c r="L54" s="4"/>
      <c r="M54" s="1"/>
      <c r="N54" s="9"/>
      <c r="O54" s="1"/>
      <c r="P54" s="4"/>
      <c r="Q54" s="4"/>
      <c r="R54" s="4"/>
      <c r="S54" s="9"/>
      <c r="T54" s="4"/>
      <c r="U54" s="4"/>
      <c r="V54" s="4"/>
      <c r="W54" s="1"/>
      <c r="X54" s="4"/>
      <c r="Y54" s="1"/>
      <c r="Z54" s="9"/>
      <c r="AA54" s="1"/>
      <c r="AB54" s="4"/>
      <c r="AC54" s="4"/>
      <c r="AD54" s="4"/>
      <c r="AE54" s="9"/>
      <c r="AF54" s="4"/>
      <c r="AG54" s="4"/>
      <c r="AH54" s="4"/>
      <c r="AI54" s="1"/>
      <c r="AJ54" s="4"/>
      <c r="AK54" s="1"/>
      <c r="AL54" s="9"/>
      <c r="AM54" s="1"/>
      <c r="AN54" s="4"/>
      <c r="AO54" s="4"/>
      <c r="AP54" s="4"/>
      <c r="AQ54" s="9"/>
      <c r="AR54" s="4"/>
      <c r="AS54" s="4"/>
      <c r="AT54" s="4"/>
      <c r="AU54" s="1"/>
      <c r="AV54" s="4"/>
      <c r="AW54" s="1"/>
      <c r="AX54" s="9"/>
      <c r="AY54" s="1"/>
      <c r="AZ54" s="4"/>
      <c r="BA54" s="4"/>
      <c r="BB54" s="4"/>
      <c r="BC54" s="9"/>
      <c r="BD54" s="4"/>
      <c r="BE54" s="4"/>
      <c r="BF54" s="4"/>
      <c r="BG54" s="1"/>
      <c r="BH54" s="4"/>
      <c r="BI54" s="1"/>
      <c r="BJ54" s="9"/>
      <c r="BK54" s="1"/>
      <c r="BL54" s="4"/>
      <c r="BM54" s="4"/>
      <c r="BN54" s="4"/>
      <c r="BO54" s="9"/>
      <c r="BP54" s="4"/>
      <c r="BQ54" s="4"/>
      <c r="BR54" s="4"/>
      <c r="BS54" s="1"/>
      <c r="BT54" s="4"/>
      <c r="BU54" s="1"/>
      <c r="BV54" s="9"/>
      <c r="BW54" s="1"/>
      <c r="BX54" s="4"/>
      <c r="BY54" s="4"/>
      <c r="BZ54" s="4"/>
      <c r="CA54" s="9"/>
      <c r="CB54" s="4"/>
      <c r="CC54" s="4"/>
      <c r="CD54" s="4"/>
      <c r="CE54" s="1"/>
      <c r="CF54" s="4"/>
      <c r="CG54" s="1"/>
      <c r="CH54" s="9"/>
      <c r="CI54" s="1"/>
      <c r="CJ54" s="4"/>
      <c r="CK54" s="2">
        <f>IF(C54=[1]Лист1!$C51,1,0)</f>
        <v>1</v>
      </c>
    </row>
    <row r="55" spans="1:89" x14ac:dyDescent="0.25">
      <c r="A55" s="27">
        <v>51</v>
      </c>
      <c r="B55" s="28" t="s">
        <v>476</v>
      </c>
      <c r="C55" s="28" t="s">
        <v>521</v>
      </c>
      <c r="D55" s="4" t="s">
        <v>330</v>
      </c>
      <c r="E55" s="4"/>
      <c r="F55" s="4"/>
      <c r="G55" s="9"/>
      <c r="H55" s="9"/>
      <c r="I55" s="25"/>
      <c r="J55" s="4"/>
      <c r="K55" s="1"/>
      <c r="L55" s="4"/>
      <c r="M55" s="1"/>
      <c r="N55" s="6"/>
      <c r="O55" s="1"/>
      <c r="P55" s="4"/>
      <c r="Q55" s="4"/>
      <c r="R55" s="4"/>
      <c r="S55" s="9"/>
      <c r="T55" s="4"/>
      <c r="U55" s="4"/>
      <c r="V55" s="4"/>
      <c r="W55" s="1"/>
      <c r="X55" s="4"/>
      <c r="Y55" s="1"/>
      <c r="Z55" s="6"/>
      <c r="AA55" s="1"/>
      <c r="AB55" s="4"/>
      <c r="AC55" s="4"/>
      <c r="AD55" s="4"/>
      <c r="AE55" s="9"/>
      <c r="AF55" s="4"/>
      <c r="AG55" s="4"/>
      <c r="AH55" s="4"/>
      <c r="AI55" s="1"/>
      <c r="AJ55" s="4"/>
      <c r="AK55" s="1"/>
      <c r="AL55" s="6"/>
      <c r="AM55" s="1"/>
      <c r="AN55" s="4"/>
      <c r="AO55" s="4"/>
      <c r="AP55" s="4"/>
      <c r="AQ55" s="9"/>
      <c r="AR55" s="4"/>
      <c r="AS55" s="4"/>
      <c r="AT55" s="4"/>
      <c r="AU55" s="1"/>
      <c r="AV55" s="4"/>
      <c r="AW55" s="1"/>
      <c r="AX55" s="6"/>
      <c r="AY55" s="1"/>
      <c r="AZ55" s="4"/>
      <c r="BA55" s="4"/>
      <c r="BB55" s="4"/>
      <c r="BC55" s="9"/>
      <c r="BD55" s="4"/>
      <c r="BE55" s="4"/>
      <c r="BF55" s="4"/>
      <c r="BG55" s="1"/>
      <c r="BH55" s="4"/>
      <c r="BI55" s="1"/>
      <c r="BJ55" s="6"/>
      <c r="BK55" s="1"/>
      <c r="BL55" s="4"/>
      <c r="BM55" s="4"/>
      <c r="BN55" s="4"/>
      <c r="BO55" s="9"/>
      <c r="BP55" s="4"/>
      <c r="BQ55" s="4"/>
      <c r="BR55" s="4"/>
      <c r="BS55" s="1"/>
      <c r="BT55" s="4"/>
      <c r="BU55" s="1"/>
      <c r="BV55" s="6"/>
      <c r="BW55" s="1"/>
      <c r="BX55" s="4"/>
      <c r="BY55" s="4"/>
      <c r="BZ55" s="4"/>
      <c r="CA55" s="9"/>
      <c r="CB55" s="4"/>
      <c r="CC55" s="4"/>
      <c r="CD55" s="4"/>
      <c r="CE55" s="1"/>
      <c r="CF55" s="4"/>
      <c r="CG55" s="1"/>
      <c r="CH55" s="6"/>
      <c r="CI55" s="1"/>
      <c r="CJ55" s="4"/>
      <c r="CK55" s="2">
        <f>IF(C55=[1]Лист1!$C52,1,0)</f>
        <v>1</v>
      </c>
    </row>
    <row r="56" spans="1:89" x14ac:dyDescent="0.25">
      <c r="A56" s="27">
        <v>52</v>
      </c>
      <c r="B56" s="28" t="s">
        <v>757</v>
      </c>
      <c r="C56" s="28" t="s">
        <v>758</v>
      </c>
      <c r="D56" s="4" t="s">
        <v>385</v>
      </c>
      <c r="E56" s="4" t="s">
        <v>445</v>
      </c>
      <c r="F56" s="4" t="s">
        <v>445</v>
      </c>
      <c r="G56" s="4">
        <v>0.51</v>
      </c>
      <c r="H56" s="9" t="s">
        <v>385</v>
      </c>
      <c r="I56" s="4">
        <v>5506065530</v>
      </c>
      <c r="J56" s="4" t="s">
        <v>776</v>
      </c>
      <c r="K56" s="1">
        <v>43772</v>
      </c>
      <c r="L56" s="4">
        <v>12</v>
      </c>
      <c r="M56" s="1">
        <v>43770</v>
      </c>
      <c r="N56" s="6">
        <v>150</v>
      </c>
      <c r="O56" s="1"/>
      <c r="P56" s="4"/>
      <c r="Q56" s="4"/>
      <c r="R56" s="4"/>
      <c r="S56" s="9"/>
      <c r="T56" s="4"/>
      <c r="U56" s="4"/>
      <c r="V56" s="4"/>
      <c r="W56" s="1"/>
      <c r="X56" s="4"/>
      <c r="Y56" s="1"/>
      <c r="Z56" s="6"/>
      <c r="AA56" s="1"/>
      <c r="AB56" s="4"/>
      <c r="AC56" s="4"/>
      <c r="AD56" s="4"/>
      <c r="AE56" s="9"/>
      <c r="AF56" s="4"/>
      <c r="AG56" s="4"/>
      <c r="AH56" s="4"/>
      <c r="AI56" s="1"/>
      <c r="AJ56" s="4"/>
      <c r="AK56" s="1"/>
      <c r="AL56" s="6"/>
      <c r="AM56" s="1"/>
      <c r="AN56" s="4"/>
      <c r="AO56" s="4"/>
      <c r="AP56" s="4"/>
      <c r="AQ56" s="9"/>
      <c r="AR56" s="4"/>
      <c r="AS56" s="4"/>
      <c r="AT56" s="4"/>
      <c r="AU56" s="1"/>
      <c r="AV56" s="4"/>
      <c r="AW56" s="1"/>
      <c r="AX56" s="6"/>
      <c r="AY56" s="1"/>
      <c r="AZ56" s="4"/>
      <c r="BA56" s="4"/>
      <c r="BB56" s="4"/>
      <c r="BC56" s="9"/>
      <c r="BD56" s="4"/>
      <c r="BE56" s="4"/>
      <c r="BF56" s="4"/>
      <c r="BG56" s="1"/>
      <c r="BH56" s="4"/>
      <c r="BI56" s="1"/>
      <c r="BJ56" s="6"/>
      <c r="BK56" s="1"/>
      <c r="BL56" s="4"/>
      <c r="BM56" s="4"/>
      <c r="BN56" s="4"/>
      <c r="BO56" s="9"/>
      <c r="BP56" s="4"/>
      <c r="BQ56" s="4"/>
      <c r="BR56" s="4"/>
      <c r="BS56" s="1"/>
      <c r="BT56" s="4"/>
      <c r="BU56" s="1"/>
      <c r="BV56" s="6"/>
      <c r="BW56" s="1"/>
      <c r="BX56" s="4"/>
      <c r="BY56" s="4"/>
      <c r="BZ56" s="4"/>
      <c r="CA56" s="9"/>
      <c r="CB56" s="4"/>
      <c r="CC56" s="4"/>
      <c r="CD56" s="4"/>
      <c r="CE56" s="1"/>
      <c r="CF56" s="4"/>
      <c r="CG56" s="1"/>
      <c r="CH56" s="6"/>
      <c r="CI56" s="1"/>
      <c r="CJ56" s="4"/>
      <c r="CK56" s="2">
        <f>IF(C56=[1]Лист1!$C53,1,0)</f>
        <v>1</v>
      </c>
    </row>
    <row r="57" spans="1:89" x14ac:dyDescent="0.25">
      <c r="A57" s="27">
        <v>53</v>
      </c>
      <c r="B57" s="28" t="s">
        <v>478</v>
      </c>
      <c r="C57" s="28" t="s">
        <v>522</v>
      </c>
      <c r="D57" s="4" t="s">
        <v>330</v>
      </c>
      <c r="E57" s="4" t="s">
        <v>445</v>
      </c>
      <c r="F57" s="4" t="s">
        <v>445</v>
      </c>
      <c r="G57" s="4">
        <v>0.51</v>
      </c>
      <c r="H57" s="9" t="s">
        <v>385</v>
      </c>
      <c r="I57" s="4">
        <v>5506065530</v>
      </c>
      <c r="J57" s="4" t="s">
        <v>776</v>
      </c>
      <c r="K57" s="1">
        <v>43772</v>
      </c>
      <c r="L57" s="4">
        <v>12</v>
      </c>
      <c r="M57" s="1">
        <v>43770</v>
      </c>
      <c r="N57" s="6">
        <v>150</v>
      </c>
      <c r="O57" s="1"/>
      <c r="P57" s="4"/>
      <c r="Q57" s="4"/>
      <c r="R57" s="4"/>
      <c r="S57" s="9"/>
      <c r="T57" s="4"/>
      <c r="U57" s="4"/>
      <c r="V57" s="4"/>
      <c r="W57" s="1"/>
      <c r="X57" s="4"/>
      <c r="Y57" s="1"/>
      <c r="Z57" s="6"/>
      <c r="AA57" s="1"/>
      <c r="AB57" s="4"/>
      <c r="AC57" s="4"/>
      <c r="AD57" s="4"/>
      <c r="AE57" s="9"/>
      <c r="AF57" s="4"/>
      <c r="AG57" s="4"/>
      <c r="AH57" s="4"/>
      <c r="AI57" s="1"/>
      <c r="AJ57" s="4"/>
      <c r="AK57" s="1"/>
      <c r="AL57" s="6"/>
      <c r="AM57" s="1"/>
      <c r="AN57" s="4"/>
      <c r="AO57" s="4"/>
      <c r="AP57" s="4"/>
      <c r="AQ57" s="9"/>
      <c r="AR57" s="4"/>
      <c r="AS57" s="4"/>
      <c r="AT57" s="4"/>
      <c r="AU57" s="1"/>
      <c r="AV57" s="4"/>
      <c r="AW57" s="1"/>
      <c r="AX57" s="6"/>
      <c r="AY57" s="1"/>
      <c r="AZ57" s="4"/>
      <c r="BA57" s="4"/>
      <c r="BB57" s="4"/>
      <c r="BC57" s="9"/>
      <c r="BD57" s="4"/>
      <c r="BE57" s="4"/>
      <c r="BF57" s="4"/>
      <c r="BG57" s="1"/>
      <c r="BH57" s="4"/>
      <c r="BI57" s="1"/>
      <c r="BJ57" s="6"/>
      <c r="BK57" s="1"/>
      <c r="BL57" s="4"/>
      <c r="BM57" s="4"/>
      <c r="BN57" s="4"/>
      <c r="BO57" s="9"/>
      <c r="BP57" s="4"/>
      <c r="BQ57" s="4"/>
      <c r="BR57" s="4"/>
      <c r="BS57" s="1"/>
      <c r="BT57" s="4"/>
      <c r="BU57" s="1"/>
      <c r="BV57" s="6"/>
      <c r="BW57" s="1"/>
      <c r="BX57" s="4"/>
      <c r="BY57" s="4"/>
      <c r="BZ57" s="4"/>
      <c r="CA57" s="9"/>
      <c r="CB57" s="4"/>
      <c r="CC57" s="4"/>
      <c r="CD57" s="4"/>
      <c r="CE57" s="1"/>
      <c r="CF57" s="4"/>
      <c r="CG57" s="1"/>
      <c r="CH57" s="6"/>
      <c r="CI57" s="1"/>
      <c r="CJ57" s="4"/>
      <c r="CK57" s="2">
        <f>IF(C57=[1]Лист1!$C54,1,0)</f>
        <v>1</v>
      </c>
    </row>
    <row r="58" spans="1:89" x14ac:dyDescent="0.25">
      <c r="A58" s="27">
        <v>54</v>
      </c>
      <c r="B58" s="28" t="s">
        <v>480</v>
      </c>
      <c r="C58" s="28" t="s">
        <v>523</v>
      </c>
      <c r="D58" s="4" t="s">
        <v>330</v>
      </c>
      <c r="E58" s="4" t="s">
        <v>445</v>
      </c>
      <c r="F58" s="4" t="s">
        <v>445</v>
      </c>
      <c r="G58" s="4">
        <v>0.51</v>
      </c>
      <c r="H58" s="9" t="s">
        <v>385</v>
      </c>
      <c r="I58" s="4">
        <v>5506065530</v>
      </c>
      <c r="J58" s="4" t="s">
        <v>776</v>
      </c>
      <c r="K58" s="1">
        <v>43772</v>
      </c>
      <c r="L58" s="4">
        <v>12</v>
      </c>
      <c r="M58" s="1">
        <v>43770</v>
      </c>
      <c r="N58" s="6">
        <v>150</v>
      </c>
      <c r="O58" s="1"/>
      <c r="P58" s="4"/>
      <c r="Q58" s="4"/>
      <c r="R58" s="4"/>
      <c r="S58" s="9"/>
      <c r="T58" s="4"/>
      <c r="U58" s="4"/>
      <c r="V58" s="4"/>
      <c r="W58" s="1"/>
      <c r="X58" s="4"/>
      <c r="Y58" s="1"/>
      <c r="Z58" s="6"/>
      <c r="AA58" s="1"/>
      <c r="AB58" s="4"/>
      <c r="AC58" s="4"/>
      <c r="AD58" s="4"/>
      <c r="AE58" s="9"/>
      <c r="AF58" s="4"/>
      <c r="AG58" s="4"/>
      <c r="AH58" s="4"/>
      <c r="AI58" s="1"/>
      <c r="AJ58" s="4"/>
      <c r="AK58" s="1"/>
      <c r="AL58" s="6"/>
      <c r="AM58" s="1"/>
      <c r="AN58" s="4"/>
      <c r="AO58" s="4"/>
      <c r="AP58" s="4"/>
      <c r="AQ58" s="9"/>
      <c r="AR58" s="4"/>
      <c r="AS58" s="4"/>
      <c r="AT58" s="4"/>
      <c r="AU58" s="1"/>
      <c r="AV58" s="4"/>
      <c r="AW58" s="1"/>
      <c r="AX58" s="6"/>
      <c r="AY58" s="1"/>
      <c r="AZ58" s="4"/>
      <c r="BA58" s="4"/>
      <c r="BB58" s="4"/>
      <c r="BC58" s="9"/>
      <c r="BD58" s="4"/>
      <c r="BE58" s="4"/>
      <c r="BF58" s="4"/>
      <c r="BG58" s="1"/>
      <c r="BH58" s="4"/>
      <c r="BI58" s="1"/>
      <c r="BJ58" s="6"/>
      <c r="BK58" s="1"/>
      <c r="BL58" s="4"/>
      <c r="BM58" s="4"/>
      <c r="BN58" s="4"/>
      <c r="BO58" s="9"/>
      <c r="BP58" s="4"/>
      <c r="BQ58" s="4"/>
      <c r="BR58" s="4"/>
      <c r="BS58" s="1"/>
      <c r="BT58" s="4"/>
      <c r="BU58" s="1"/>
      <c r="BV58" s="6"/>
      <c r="BW58" s="1"/>
      <c r="BX58" s="4"/>
      <c r="BY58" s="4"/>
      <c r="BZ58" s="4"/>
      <c r="CA58" s="9"/>
      <c r="CB58" s="4"/>
      <c r="CC58" s="4"/>
      <c r="CD58" s="4"/>
      <c r="CE58" s="1"/>
      <c r="CF58" s="4"/>
      <c r="CG58" s="1"/>
      <c r="CH58" s="6"/>
      <c r="CI58" s="1"/>
      <c r="CJ58" s="4"/>
      <c r="CK58" s="2">
        <f>IF(C58=[1]Лист1!$C55,1,0)</f>
        <v>1</v>
      </c>
    </row>
    <row r="59" spans="1:89" x14ac:dyDescent="0.25">
      <c r="A59" s="27">
        <v>55</v>
      </c>
      <c r="B59" s="28" t="s">
        <v>392</v>
      </c>
      <c r="C59" s="28" t="s">
        <v>524</v>
      </c>
      <c r="D59" s="4" t="s">
        <v>330</v>
      </c>
      <c r="E59" s="4" t="s">
        <v>445</v>
      </c>
      <c r="F59" s="4" t="s">
        <v>445</v>
      </c>
      <c r="G59" s="4">
        <v>0.51</v>
      </c>
      <c r="H59" s="9" t="s">
        <v>385</v>
      </c>
      <c r="I59" s="4">
        <v>5506065530</v>
      </c>
      <c r="J59" s="4" t="s">
        <v>776</v>
      </c>
      <c r="K59" s="1">
        <v>43772</v>
      </c>
      <c r="L59" s="4">
        <v>12</v>
      </c>
      <c r="M59" s="1">
        <v>43770</v>
      </c>
      <c r="N59" s="6">
        <v>150</v>
      </c>
      <c r="O59" s="1"/>
      <c r="P59" s="4"/>
      <c r="Q59" s="4"/>
      <c r="R59" s="4"/>
      <c r="S59" s="9"/>
      <c r="T59" s="4"/>
      <c r="U59" s="4"/>
      <c r="V59" s="4"/>
      <c r="W59" s="1"/>
      <c r="X59" s="4"/>
      <c r="Y59" s="1"/>
      <c r="Z59" s="6"/>
      <c r="AA59" s="1"/>
      <c r="AB59" s="4"/>
      <c r="AC59" s="4"/>
      <c r="AD59" s="4"/>
      <c r="AE59" s="9"/>
      <c r="AF59" s="4"/>
      <c r="AG59" s="4"/>
      <c r="AH59" s="4"/>
      <c r="AI59" s="1"/>
      <c r="AJ59" s="4"/>
      <c r="AK59" s="1"/>
      <c r="AL59" s="6"/>
      <c r="AM59" s="1"/>
      <c r="AN59" s="4"/>
      <c r="AO59" s="4"/>
      <c r="AP59" s="4"/>
      <c r="AQ59" s="9"/>
      <c r="AR59" s="4"/>
      <c r="AS59" s="4"/>
      <c r="AT59" s="4"/>
      <c r="AU59" s="1"/>
      <c r="AV59" s="4"/>
      <c r="AW59" s="1"/>
      <c r="AX59" s="6"/>
      <c r="AY59" s="1"/>
      <c r="AZ59" s="4"/>
      <c r="BA59" s="4"/>
      <c r="BB59" s="4"/>
      <c r="BC59" s="9"/>
      <c r="BD59" s="4"/>
      <c r="BE59" s="4"/>
      <c r="BF59" s="4"/>
      <c r="BG59" s="1"/>
      <c r="BH59" s="4"/>
      <c r="BI59" s="1"/>
      <c r="BJ59" s="6"/>
      <c r="BK59" s="1"/>
      <c r="BL59" s="4"/>
      <c r="BM59" s="4"/>
      <c r="BN59" s="4"/>
      <c r="BO59" s="9"/>
      <c r="BP59" s="4"/>
      <c r="BQ59" s="4"/>
      <c r="BR59" s="4"/>
      <c r="BS59" s="1"/>
      <c r="BT59" s="4"/>
      <c r="BU59" s="1"/>
      <c r="BV59" s="6"/>
      <c r="BW59" s="1"/>
      <c r="BX59" s="4"/>
      <c r="BY59" s="4"/>
      <c r="BZ59" s="4"/>
      <c r="CA59" s="9"/>
      <c r="CB59" s="4"/>
      <c r="CC59" s="4"/>
      <c r="CD59" s="4"/>
      <c r="CE59" s="1"/>
      <c r="CF59" s="4"/>
      <c r="CG59" s="1"/>
      <c r="CH59" s="6"/>
      <c r="CI59" s="1"/>
      <c r="CJ59" s="4"/>
      <c r="CK59" s="2">
        <f>IF(C59=[1]Лист1!$C56,1,0)</f>
        <v>1</v>
      </c>
    </row>
    <row r="60" spans="1:89" x14ac:dyDescent="0.25">
      <c r="A60" s="27">
        <v>56</v>
      </c>
      <c r="B60" s="28" t="s">
        <v>393</v>
      </c>
      <c r="C60" s="28" t="s">
        <v>525</v>
      </c>
      <c r="D60" s="4" t="s">
        <v>330</v>
      </c>
      <c r="E60" s="4" t="s">
        <v>445</v>
      </c>
      <c r="F60" s="4" t="s">
        <v>445</v>
      </c>
      <c r="G60" s="4">
        <v>0.51</v>
      </c>
      <c r="H60" s="9" t="s">
        <v>385</v>
      </c>
      <c r="I60" s="4">
        <v>5506065530</v>
      </c>
      <c r="J60" s="4" t="s">
        <v>776</v>
      </c>
      <c r="K60" s="1">
        <v>43772</v>
      </c>
      <c r="L60" s="4">
        <v>12</v>
      </c>
      <c r="M60" s="1">
        <v>43770</v>
      </c>
      <c r="N60" s="6">
        <v>150</v>
      </c>
      <c r="O60" s="1"/>
      <c r="P60" s="4"/>
      <c r="Q60" s="4"/>
      <c r="R60" s="4"/>
      <c r="S60" s="9"/>
      <c r="T60" s="4"/>
      <c r="U60" s="4"/>
      <c r="V60" s="4"/>
      <c r="W60" s="1"/>
      <c r="X60" s="4"/>
      <c r="Y60" s="1"/>
      <c r="Z60" s="6"/>
      <c r="AA60" s="1"/>
      <c r="AB60" s="4"/>
      <c r="AC60" s="4"/>
      <c r="AD60" s="4"/>
      <c r="AE60" s="9"/>
      <c r="AF60" s="4"/>
      <c r="AG60" s="4"/>
      <c r="AH60" s="4"/>
      <c r="AI60" s="1"/>
      <c r="AJ60" s="4"/>
      <c r="AK60" s="1"/>
      <c r="AL60" s="6"/>
      <c r="AM60" s="1"/>
      <c r="AN60" s="4"/>
      <c r="AO60" s="4"/>
      <c r="AP60" s="4"/>
      <c r="AQ60" s="9"/>
      <c r="AR60" s="4"/>
      <c r="AS60" s="4"/>
      <c r="AT60" s="4"/>
      <c r="AU60" s="1"/>
      <c r="AV60" s="4"/>
      <c r="AW60" s="1"/>
      <c r="AX60" s="6"/>
      <c r="AY60" s="1"/>
      <c r="AZ60" s="4"/>
      <c r="BA60" s="4"/>
      <c r="BB60" s="4"/>
      <c r="BC60" s="9"/>
      <c r="BD60" s="4"/>
      <c r="BE60" s="4"/>
      <c r="BF60" s="4"/>
      <c r="BG60" s="1"/>
      <c r="BH60" s="4"/>
      <c r="BI60" s="1"/>
      <c r="BJ60" s="6"/>
      <c r="BK60" s="1"/>
      <c r="BL60" s="4"/>
      <c r="BM60" s="4"/>
      <c r="BN60" s="4"/>
      <c r="BO60" s="9"/>
      <c r="BP60" s="4"/>
      <c r="BQ60" s="4"/>
      <c r="BR60" s="4"/>
      <c r="BS60" s="1"/>
      <c r="BT60" s="4"/>
      <c r="BU60" s="1"/>
      <c r="BV60" s="6"/>
      <c r="BW60" s="1"/>
      <c r="BX60" s="4"/>
      <c r="BY60" s="4"/>
      <c r="BZ60" s="4"/>
      <c r="CA60" s="9"/>
      <c r="CB60" s="4"/>
      <c r="CC60" s="4"/>
      <c r="CD60" s="4"/>
      <c r="CE60" s="1"/>
      <c r="CF60" s="4"/>
      <c r="CG60" s="1"/>
      <c r="CH60" s="6"/>
      <c r="CI60" s="1"/>
      <c r="CJ60" s="4"/>
      <c r="CK60" s="2">
        <f>IF(C60=[1]Лист1!$C57,1,0)</f>
        <v>1</v>
      </c>
    </row>
    <row r="61" spans="1:89" x14ac:dyDescent="0.25">
      <c r="A61" s="27">
        <v>57</v>
      </c>
      <c r="B61" s="28" t="s">
        <v>394</v>
      </c>
      <c r="C61" s="28" t="s">
        <v>526</v>
      </c>
      <c r="D61" s="4" t="s">
        <v>330</v>
      </c>
      <c r="E61" s="4" t="s">
        <v>445</v>
      </c>
      <c r="F61" s="4" t="s">
        <v>445</v>
      </c>
      <c r="G61" s="4">
        <v>0.51</v>
      </c>
      <c r="H61" s="9" t="s">
        <v>385</v>
      </c>
      <c r="I61" s="4">
        <v>5506065530</v>
      </c>
      <c r="J61" s="4" t="s">
        <v>776</v>
      </c>
      <c r="K61" s="1">
        <v>43772</v>
      </c>
      <c r="L61" s="4">
        <v>12</v>
      </c>
      <c r="M61" s="1">
        <v>43770</v>
      </c>
      <c r="N61" s="6">
        <v>150</v>
      </c>
      <c r="O61" s="1"/>
      <c r="P61" s="4"/>
      <c r="Q61" s="4"/>
      <c r="R61" s="4"/>
      <c r="S61" s="9"/>
      <c r="T61" s="4"/>
      <c r="U61" s="4"/>
      <c r="V61" s="4"/>
      <c r="W61" s="1"/>
      <c r="X61" s="4"/>
      <c r="Y61" s="1"/>
      <c r="Z61" s="6"/>
      <c r="AA61" s="1"/>
      <c r="AB61" s="4"/>
      <c r="AC61" s="4"/>
      <c r="AD61" s="4"/>
      <c r="AE61" s="9"/>
      <c r="AF61" s="4"/>
      <c r="AG61" s="4"/>
      <c r="AH61" s="4"/>
      <c r="AI61" s="1"/>
      <c r="AJ61" s="4"/>
      <c r="AK61" s="1"/>
      <c r="AL61" s="6"/>
      <c r="AM61" s="1"/>
      <c r="AN61" s="4"/>
      <c r="AO61" s="4"/>
      <c r="AP61" s="4"/>
      <c r="AQ61" s="9"/>
      <c r="AR61" s="4"/>
      <c r="AS61" s="4"/>
      <c r="AT61" s="4"/>
      <c r="AU61" s="1"/>
      <c r="AV61" s="4"/>
      <c r="AW61" s="1"/>
      <c r="AX61" s="6"/>
      <c r="AY61" s="1"/>
      <c r="AZ61" s="4"/>
      <c r="BA61" s="4"/>
      <c r="BB61" s="4"/>
      <c r="BC61" s="9"/>
      <c r="BD61" s="4"/>
      <c r="BE61" s="4"/>
      <c r="BF61" s="4"/>
      <c r="BG61" s="1"/>
      <c r="BH61" s="4"/>
      <c r="BI61" s="1"/>
      <c r="BJ61" s="6"/>
      <c r="BK61" s="1"/>
      <c r="BL61" s="4"/>
      <c r="BM61" s="4"/>
      <c r="BN61" s="4"/>
      <c r="BO61" s="9"/>
      <c r="BP61" s="4"/>
      <c r="BQ61" s="4"/>
      <c r="BR61" s="4"/>
      <c r="BS61" s="1"/>
      <c r="BT61" s="4"/>
      <c r="BU61" s="1"/>
      <c r="BV61" s="6"/>
      <c r="BW61" s="1"/>
      <c r="BX61" s="4"/>
      <c r="BY61" s="4"/>
      <c r="BZ61" s="4"/>
      <c r="CA61" s="9"/>
      <c r="CB61" s="4"/>
      <c r="CC61" s="4"/>
      <c r="CD61" s="4"/>
      <c r="CE61" s="1"/>
      <c r="CF61" s="4"/>
      <c r="CG61" s="1"/>
      <c r="CH61" s="6"/>
      <c r="CI61" s="1"/>
      <c r="CJ61" s="4"/>
      <c r="CK61" s="2">
        <f>IF(C61=[1]Лист1!$C58,1,0)</f>
        <v>1</v>
      </c>
    </row>
    <row r="62" spans="1:89" x14ac:dyDescent="0.25">
      <c r="A62" s="27">
        <v>58</v>
      </c>
      <c r="B62" s="28" t="s">
        <v>395</v>
      </c>
      <c r="C62" s="28" t="s">
        <v>527</v>
      </c>
      <c r="D62" s="4" t="s">
        <v>385</v>
      </c>
      <c r="E62" s="4" t="s">
        <v>445</v>
      </c>
      <c r="F62" s="4" t="s">
        <v>445</v>
      </c>
      <c r="G62" s="4">
        <v>0.51</v>
      </c>
      <c r="H62" s="9" t="s">
        <v>385</v>
      </c>
      <c r="I62" s="4">
        <v>5506065530</v>
      </c>
      <c r="J62" s="4" t="s">
        <v>776</v>
      </c>
      <c r="K62" s="1">
        <v>43772</v>
      </c>
      <c r="L62" s="4">
        <v>12</v>
      </c>
      <c r="M62" s="1">
        <v>43770</v>
      </c>
      <c r="N62" s="6">
        <v>150</v>
      </c>
      <c r="O62" s="1"/>
      <c r="P62" s="4"/>
      <c r="Q62" s="4"/>
      <c r="R62" s="4"/>
      <c r="S62" s="9"/>
      <c r="T62" s="4"/>
      <c r="U62" s="4"/>
      <c r="V62" s="4"/>
      <c r="W62" s="1"/>
      <c r="X62" s="4"/>
      <c r="Y62" s="1"/>
      <c r="Z62" s="6"/>
      <c r="AA62" s="1"/>
      <c r="AB62" s="4"/>
      <c r="AC62" s="4"/>
      <c r="AD62" s="4"/>
      <c r="AE62" s="9"/>
      <c r="AF62" s="4"/>
      <c r="AG62" s="4"/>
      <c r="AH62" s="4"/>
      <c r="AI62" s="1"/>
      <c r="AJ62" s="4"/>
      <c r="AK62" s="1"/>
      <c r="AL62" s="6"/>
      <c r="AM62" s="1"/>
      <c r="AN62" s="4"/>
      <c r="AO62" s="4"/>
      <c r="AP62" s="4"/>
      <c r="AQ62" s="9"/>
      <c r="AR62" s="4"/>
      <c r="AS62" s="4"/>
      <c r="AT62" s="4"/>
      <c r="AU62" s="1"/>
      <c r="AV62" s="4"/>
      <c r="AW62" s="1"/>
      <c r="AX62" s="6"/>
      <c r="AY62" s="1"/>
      <c r="AZ62" s="4"/>
      <c r="BA62" s="4"/>
      <c r="BB62" s="4"/>
      <c r="BC62" s="9"/>
      <c r="BD62" s="4"/>
      <c r="BE62" s="4"/>
      <c r="BF62" s="4"/>
      <c r="BG62" s="1"/>
      <c r="BH62" s="4"/>
      <c r="BI62" s="1"/>
      <c r="BJ62" s="6"/>
      <c r="BK62" s="1"/>
      <c r="BL62" s="4"/>
      <c r="BM62" s="4"/>
      <c r="BN62" s="4"/>
      <c r="BO62" s="9"/>
      <c r="BP62" s="4"/>
      <c r="BQ62" s="4"/>
      <c r="BR62" s="4"/>
      <c r="BS62" s="1"/>
      <c r="BT62" s="4"/>
      <c r="BU62" s="1"/>
      <c r="BV62" s="6"/>
      <c r="BW62" s="1"/>
      <c r="BX62" s="4"/>
      <c r="BY62" s="4"/>
      <c r="BZ62" s="4"/>
      <c r="CA62" s="9"/>
      <c r="CB62" s="4"/>
      <c r="CC62" s="4"/>
      <c r="CD62" s="4"/>
      <c r="CE62" s="1"/>
      <c r="CF62" s="4"/>
      <c r="CG62" s="1"/>
      <c r="CH62" s="6"/>
      <c r="CI62" s="1"/>
      <c r="CJ62" s="4"/>
      <c r="CK62" s="2">
        <f>IF(C62=[1]Лист1!$C59,1,0)</f>
        <v>1</v>
      </c>
    </row>
    <row r="63" spans="1:89" x14ac:dyDescent="0.25">
      <c r="A63" s="27">
        <v>59</v>
      </c>
      <c r="B63" s="28" t="s">
        <v>712</v>
      </c>
      <c r="C63" s="28" t="s">
        <v>713</v>
      </c>
      <c r="D63" s="4" t="s">
        <v>330</v>
      </c>
      <c r="E63" s="4"/>
      <c r="F63" s="4"/>
      <c r="G63" s="9"/>
      <c r="H63" s="9"/>
      <c r="I63" s="25"/>
      <c r="J63" s="4"/>
      <c r="K63" s="1"/>
      <c r="L63" s="4"/>
      <c r="M63" s="1"/>
      <c r="N63" s="6"/>
      <c r="O63" s="1"/>
      <c r="P63" s="4"/>
      <c r="Q63" s="4"/>
      <c r="R63" s="4"/>
      <c r="S63" s="9"/>
      <c r="T63" s="4"/>
      <c r="U63" s="4"/>
      <c r="V63" s="4"/>
      <c r="W63" s="1"/>
      <c r="X63" s="4"/>
      <c r="Y63" s="1"/>
      <c r="Z63" s="6"/>
      <c r="AA63" s="1"/>
      <c r="AB63" s="4"/>
      <c r="AC63" s="4"/>
      <c r="AD63" s="4"/>
      <c r="AE63" s="9"/>
      <c r="AF63" s="4"/>
      <c r="AG63" s="4"/>
      <c r="AH63" s="4"/>
      <c r="AI63" s="1"/>
      <c r="AJ63" s="4"/>
      <c r="AK63" s="1"/>
      <c r="AL63" s="6"/>
      <c r="AM63" s="1"/>
      <c r="AN63" s="4"/>
      <c r="AO63" s="4"/>
      <c r="AP63" s="4"/>
      <c r="AQ63" s="9"/>
      <c r="AR63" s="4"/>
      <c r="AS63" s="4"/>
      <c r="AT63" s="4"/>
      <c r="AU63" s="1"/>
      <c r="AV63" s="4"/>
      <c r="AW63" s="1"/>
      <c r="AX63" s="6"/>
      <c r="AY63" s="1"/>
      <c r="AZ63" s="4"/>
      <c r="BA63" s="4"/>
      <c r="BB63" s="4"/>
      <c r="BC63" s="9"/>
      <c r="BD63" s="4"/>
      <c r="BE63" s="4"/>
      <c r="BF63" s="4"/>
      <c r="BG63" s="1"/>
      <c r="BH63" s="4"/>
      <c r="BI63" s="1"/>
      <c r="BJ63" s="6"/>
      <c r="BK63" s="1"/>
      <c r="BL63" s="4"/>
      <c r="BM63" s="4"/>
      <c r="BN63" s="4"/>
      <c r="BO63" s="9"/>
      <c r="BP63" s="4"/>
      <c r="BQ63" s="4"/>
      <c r="BR63" s="4"/>
      <c r="BS63" s="1"/>
      <c r="BT63" s="4"/>
      <c r="BU63" s="1"/>
      <c r="BV63" s="6"/>
      <c r="BW63" s="1"/>
      <c r="BX63" s="4"/>
      <c r="BY63" s="4"/>
      <c r="BZ63" s="4"/>
      <c r="CA63" s="9"/>
      <c r="CB63" s="4"/>
      <c r="CC63" s="4"/>
      <c r="CD63" s="4"/>
      <c r="CE63" s="1"/>
      <c r="CF63" s="4"/>
      <c r="CG63" s="1"/>
      <c r="CH63" s="6"/>
      <c r="CI63" s="1"/>
      <c r="CJ63" s="4"/>
      <c r="CK63" s="2">
        <f>IF(C63=[1]Лист1!$C60,1,0)</f>
        <v>1</v>
      </c>
    </row>
    <row r="64" spans="1:89" x14ac:dyDescent="0.25">
      <c r="A64" s="27">
        <v>60</v>
      </c>
      <c r="B64" s="28" t="s">
        <v>717</v>
      </c>
      <c r="C64" s="28" t="s">
        <v>718</v>
      </c>
      <c r="D64" s="4" t="s">
        <v>330</v>
      </c>
      <c r="E64" s="4"/>
      <c r="F64" s="4"/>
      <c r="G64" s="9"/>
      <c r="H64" s="9"/>
      <c r="I64" s="25"/>
      <c r="J64" s="4"/>
      <c r="K64" s="1"/>
      <c r="L64" s="4"/>
      <c r="M64" s="1"/>
      <c r="N64" s="6"/>
      <c r="O64" s="1"/>
      <c r="P64" s="4"/>
      <c r="Q64" s="4"/>
      <c r="R64" s="4"/>
      <c r="S64" s="9"/>
      <c r="T64" s="4"/>
      <c r="U64" s="4"/>
      <c r="V64" s="4"/>
      <c r="W64" s="1"/>
      <c r="X64" s="4"/>
      <c r="Y64" s="1"/>
      <c r="Z64" s="6"/>
      <c r="AA64" s="1"/>
      <c r="AB64" s="4"/>
      <c r="AC64" s="4"/>
      <c r="AD64" s="4"/>
      <c r="AE64" s="9"/>
      <c r="AF64" s="4"/>
      <c r="AG64" s="4"/>
      <c r="AH64" s="4"/>
      <c r="AI64" s="1"/>
      <c r="AJ64" s="4"/>
      <c r="AK64" s="1"/>
      <c r="AL64" s="6"/>
      <c r="AM64" s="1"/>
      <c r="AN64" s="4"/>
      <c r="AO64" s="4"/>
      <c r="AP64" s="4"/>
      <c r="AQ64" s="9"/>
      <c r="AR64" s="4"/>
      <c r="AS64" s="4"/>
      <c r="AT64" s="4"/>
      <c r="AU64" s="1"/>
      <c r="AV64" s="4"/>
      <c r="AW64" s="1"/>
      <c r="AX64" s="6"/>
      <c r="AY64" s="1"/>
      <c r="AZ64" s="4"/>
      <c r="BA64" s="4"/>
      <c r="BB64" s="4"/>
      <c r="BC64" s="9"/>
      <c r="BD64" s="4"/>
      <c r="BE64" s="4"/>
      <c r="BF64" s="4"/>
      <c r="BG64" s="1"/>
      <c r="BH64" s="4"/>
      <c r="BI64" s="1"/>
      <c r="BJ64" s="6"/>
      <c r="BK64" s="1"/>
      <c r="BL64" s="4"/>
      <c r="BM64" s="4"/>
      <c r="BN64" s="4"/>
      <c r="BO64" s="9"/>
      <c r="BP64" s="4"/>
      <c r="BQ64" s="4"/>
      <c r="BR64" s="4"/>
      <c r="BS64" s="1"/>
      <c r="BT64" s="4"/>
      <c r="BU64" s="1"/>
      <c r="BV64" s="6"/>
      <c r="BW64" s="1"/>
      <c r="BX64" s="4"/>
      <c r="BY64" s="4"/>
      <c r="BZ64" s="4"/>
      <c r="CA64" s="9"/>
      <c r="CB64" s="4"/>
      <c r="CC64" s="4"/>
      <c r="CD64" s="4"/>
      <c r="CE64" s="1"/>
      <c r="CF64" s="4"/>
      <c r="CG64" s="1"/>
      <c r="CH64" s="6"/>
      <c r="CI64" s="1"/>
      <c r="CJ64" s="4"/>
      <c r="CK64" s="2">
        <f>IF(C64=[1]Лист1!$C61,1,0)</f>
        <v>1</v>
      </c>
    </row>
    <row r="65" spans="1:89" x14ac:dyDescent="0.25">
      <c r="A65" s="27">
        <v>61</v>
      </c>
      <c r="B65" s="28" t="s">
        <v>722</v>
      </c>
      <c r="C65" s="28" t="s">
        <v>723</v>
      </c>
      <c r="D65" s="4"/>
      <c r="E65" s="4"/>
      <c r="F65" s="4"/>
      <c r="G65" s="9"/>
      <c r="H65" s="9"/>
      <c r="I65" s="25"/>
      <c r="J65" s="4"/>
      <c r="K65" s="1"/>
      <c r="L65" s="4"/>
      <c r="M65" s="1"/>
      <c r="N65" s="6"/>
      <c r="O65" s="1"/>
      <c r="P65" s="4"/>
      <c r="Q65" s="4"/>
      <c r="R65" s="4"/>
      <c r="S65" s="9"/>
      <c r="T65" s="4"/>
      <c r="U65" s="4"/>
      <c r="V65" s="4"/>
      <c r="W65" s="1"/>
      <c r="X65" s="4"/>
      <c r="Y65" s="1"/>
      <c r="Z65" s="6"/>
      <c r="AA65" s="1"/>
      <c r="AB65" s="4"/>
      <c r="AC65" s="4"/>
      <c r="AD65" s="4"/>
      <c r="AE65" s="9"/>
      <c r="AF65" s="4"/>
      <c r="AG65" s="4"/>
      <c r="AH65" s="4"/>
      <c r="AI65" s="1"/>
      <c r="AJ65" s="4"/>
      <c r="AK65" s="1"/>
      <c r="AL65" s="6"/>
      <c r="AM65" s="1"/>
      <c r="AN65" s="4"/>
      <c r="AO65" s="4"/>
      <c r="AP65" s="4"/>
      <c r="AQ65" s="9"/>
      <c r="AR65" s="4"/>
      <c r="AS65" s="4"/>
      <c r="AT65" s="4"/>
      <c r="AU65" s="1"/>
      <c r="AV65" s="4"/>
      <c r="AW65" s="1"/>
      <c r="AX65" s="6"/>
      <c r="AY65" s="1"/>
      <c r="AZ65" s="4"/>
      <c r="BA65" s="4"/>
      <c r="BB65" s="4"/>
      <c r="BC65" s="9"/>
      <c r="BD65" s="4"/>
      <c r="BE65" s="4"/>
      <c r="BF65" s="4"/>
      <c r="BG65" s="1"/>
      <c r="BH65" s="4"/>
      <c r="BI65" s="1"/>
      <c r="BJ65" s="6"/>
      <c r="BK65" s="1"/>
      <c r="BL65" s="4"/>
      <c r="BM65" s="4"/>
      <c r="BN65" s="4"/>
      <c r="BO65" s="9"/>
      <c r="BP65" s="4"/>
      <c r="BQ65" s="4"/>
      <c r="BR65" s="4"/>
      <c r="BS65" s="1"/>
      <c r="BT65" s="4"/>
      <c r="BU65" s="1"/>
      <c r="BV65" s="6"/>
      <c r="BW65" s="1"/>
      <c r="BX65" s="4"/>
      <c r="BY65" s="4"/>
      <c r="BZ65" s="4"/>
      <c r="CA65" s="9"/>
      <c r="CB65" s="4"/>
      <c r="CC65" s="4"/>
      <c r="CD65" s="4"/>
      <c r="CE65" s="1"/>
      <c r="CF65" s="4"/>
      <c r="CG65" s="1"/>
      <c r="CH65" s="6"/>
      <c r="CI65" s="1"/>
      <c r="CJ65" s="4"/>
      <c r="CK65" s="2">
        <f>IF(C65=[1]Лист1!$C62,1,0)</f>
        <v>1</v>
      </c>
    </row>
    <row r="66" spans="1:89" x14ac:dyDescent="0.25">
      <c r="A66" s="27">
        <v>62</v>
      </c>
      <c r="B66" s="28" t="s">
        <v>727</v>
      </c>
      <c r="C66" s="28" t="s">
        <v>728</v>
      </c>
      <c r="D66" s="4" t="s">
        <v>330</v>
      </c>
      <c r="E66" s="4"/>
      <c r="F66" s="4"/>
      <c r="G66" s="9"/>
      <c r="H66" s="9"/>
      <c r="I66" s="25"/>
      <c r="J66" s="4"/>
      <c r="K66" s="1"/>
      <c r="L66" s="4"/>
      <c r="M66" s="1"/>
      <c r="N66" s="6"/>
      <c r="O66" s="1"/>
      <c r="P66" s="4"/>
      <c r="Q66" s="4"/>
      <c r="R66" s="4"/>
      <c r="S66" s="9"/>
      <c r="T66" s="4"/>
      <c r="U66" s="4"/>
      <c r="V66" s="4"/>
      <c r="W66" s="1"/>
      <c r="X66" s="4"/>
      <c r="Y66" s="1"/>
      <c r="Z66" s="6"/>
      <c r="AA66" s="1"/>
      <c r="AB66" s="4"/>
      <c r="AC66" s="4"/>
      <c r="AD66" s="4"/>
      <c r="AE66" s="9"/>
      <c r="AF66" s="4"/>
      <c r="AG66" s="4"/>
      <c r="AH66" s="4"/>
      <c r="AI66" s="1"/>
      <c r="AJ66" s="4"/>
      <c r="AK66" s="1"/>
      <c r="AL66" s="6"/>
      <c r="AM66" s="1"/>
      <c r="AN66" s="4"/>
      <c r="AO66" s="4"/>
      <c r="AP66" s="4"/>
      <c r="AQ66" s="9"/>
      <c r="AR66" s="4"/>
      <c r="AS66" s="4"/>
      <c r="AT66" s="4"/>
      <c r="AU66" s="1"/>
      <c r="AV66" s="4"/>
      <c r="AW66" s="1"/>
      <c r="AX66" s="6"/>
      <c r="AY66" s="1"/>
      <c r="AZ66" s="4"/>
      <c r="BA66" s="4"/>
      <c r="BB66" s="4"/>
      <c r="BC66" s="9"/>
      <c r="BD66" s="4"/>
      <c r="BE66" s="4"/>
      <c r="BF66" s="4"/>
      <c r="BG66" s="1"/>
      <c r="BH66" s="4"/>
      <c r="BI66" s="1"/>
      <c r="BJ66" s="6"/>
      <c r="BK66" s="1"/>
      <c r="BL66" s="4"/>
      <c r="BM66" s="4"/>
      <c r="BN66" s="4"/>
      <c r="BO66" s="9"/>
      <c r="BP66" s="4"/>
      <c r="BQ66" s="4"/>
      <c r="BR66" s="4"/>
      <c r="BS66" s="1"/>
      <c r="BT66" s="4"/>
      <c r="BU66" s="1"/>
      <c r="BV66" s="6"/>
      <c r="BW66" s="1"/>
      <c r="BX66" s="4"/>
      <c r="BY66" s="4"/>
      <c r="BZ66" s="4"/>
      <c r="CA66" s="9"/>
      <c r="CB66" s="4"/>
      <c r="CC66" s="4"/>
      <c r="CD66" s="4"/>
      <c r="CE66" s="1"/>
      <c r="CF66" s="4"/>
      <c r="CG66" s="1"/>
      <c r="CH66" s="6"/>
      <c r="CI66" s="1"/>
      <c r="CJ66" s="4"/>
      <c r="CK66" s="2">
        <f>IF(C66=[1]Лист1!$C63,1,0)</f>
        <v>1</v>
      </c>
    </row>
    <row r="67" spans="1:89" x14ac:dyDescent="0.25">
      <c r="A67" s="27">
        <v>63</v>
      </c>
      <c r="B67" s="28" t="s">
        <v>732</v>
      </c>
      <c r="C67" s="28" t="s">
        <v>733</v>
      </c>
      <c r="D67" s="4" t="s">
        <v>330</v>
      </c>
      <c r="E67" s="4"/>
      <c r="F67" s="4"/>
      <c r="G67" s="9"/>
      <c r="H67" s="9"/>
      <c r="I67" s="25"/>
      <c r="J67" s="4"/>
      <c r="K67" s="1"/>
      <c r="L67" s="4"/>
      <c r="M67" s="1"/>
      <c r="N67" s="6"/>
      <c r="O67" s="1"/>
      <c r="P67" s="4"/>
      <c r="Q67" s="4"/>
      <c r="R67" s="4"/>
      <c r="S67" s="9"/>
      <c r="T67" s="4"/>
      <c r="U67" s="4"/>
      <c r="V67" s="4"/>
      <c r="W67" s="1"/>
      <c r="X67" s="4"/>
      <c r="Y67" s="1"/>
      <c r="Z67" s="6"/>
      <c r="AA67" s="1"/>
      <c r="AB67" s="4"/>
      <c r="AC67" s="4"/>
      <c r="AD67" s="4"/>
      <c r="AE67" s="9"/>
      <c r="AF67" s="4"/>
      <c r="AG67" s="4"/>
      <c r="AH67" s="4"/>
      <c r="AI67" s="1"/>
      <c r="AJ67" s="4"/>
      <c r="AK67" s="1"/>
      <c r="AL67" s="6"/>
      <c r="AM67" s="1"/>
      <c r="AN67" s="4"/>
      <c r="AO67" s="4"/>
      <c r="AP67" s="4"/>
      <c r="AQ67" s="9"/>
      <c r="AR67" s="4"/>
      <c r="AS67" s="4"/>
      <c r="AT67" s="4"/>
      <c r="AU67" s="1"/>
      <c r="AV67" s="4"/>
      <c r="AW67" s="1"/>
      <c r="AX67" s="6"/>
      <c r="AY67" s="1"/>
      <c r="AZ67" s="4"/>
      <c r="BA67" s="4"/>
      <c r="BB67" s="4"/>
      <c r="BC67" s="9"/>
      <c r="BD67" s="4"/>
      <c r="BE67" s="4"/>
      <c r="BF67" s="4"/>
      <c r="BG67" s="1"/>
      <c r="BH67" s="4"/>
      <c r="BI67" s="1"/>
      <c r="BJ67" s="6"/>
      <c r="BK67" s="1"/>
      <c r="BL67" s="4"/>
      <c r="BM67" s="4"/>
      <c r="BN67" s="4"/>
      <c r="BO67" s="9"/>
      <c r="BP67" s="4"/>
      <c r="BQ67" s="4"/>
      <c r="BR67" s="4"/>
      <c r="BS67" s="1"/>
      <c r="BT67" s="4"/>
      <c r="BU67" s="1"/>
      <c r="BV67" s="6"/>
      <c r="BW67" s="1"/>
      <c r="BX67" s="4"/>
      <c r="BY67" s="4"/>
      <c r="BZ67" s="4"/>
      <c r="CA67" s="9"/>
      <c r="CB67" s="4"/>
      <c r="CC67" s="4"/>
      <c r="CD67" s="4"/>
      <c r="CE67" s="1"/>
      <c r="CF67" s="4"/>
      <c r="CG67" s="1"/>
      <c r="CH67" s="6"/>
      <c r="CI67" s="1"/>
      <c r="CJ67" s="4"/>
      <c r="CK67" s="2">
        <f>IF(C67=[1]Лист1!$C64,1,0)</f>
        <v>1</v>
      </c>
    </row>
    <row r="68" spans="1:89" x14ac:dyDescent="0.25">
      <c r="A68" s="27">
        <v>64</v>
      </c>
      <c r="B68" s="28" t="s">
        <v>737</v>
      </c>
      <c r="C68" s="28" t="s">
        <v>738</v>
      </c>
      <c r="D68" s="4" t="s">
        <v>330</v>
      </c>
      <c r="E68" s="4"/>
      <c r="F68" s="4"/>
      <c r="G68" s="9"/>
      <c r="H68" s="9"/>
      <c r="I68" s="25"/>
      <c r="J68" s="4"/>
      <c r="K68" s="1"/>
      <c r="L68" s="4"/>
      <c r="M68" s="1"/>
      <c r="N68" s="6"/>
      <c r="O68" s="1"/>
      <c r="P68" s="4"/>
      <c r="Q68" s="4"/>
      <c r="R68" s="4"/>
      <c r="S68" s="9"/>
      <c r="T68" s="4"/>
      <c r="U68" s="4"/>
      <c r="V68" s="4"/>
      <c r="W68" s="1"/>
      <c r="X68" s="4"/>
      <c r="Y68" s="1"/>
      <c r="Z68" s="6"/>
      <c r="AA68" s="1"/>
      <c r="AB68" s="4"/>
      <c r="AC68" s="4"/>
      <c r="AD68" s="4"/>
      <c r="AE68" s="9"/>
      <c r="AF68" s="4"/>
      <c r="AG68" s="4"/>
      <c r="AH68" s="4"/>
      <c r="AI68" s="1"/>
      <c r="AJ68" s="4"/>
      <c r="AK68" s="1"/>
      <c r="AL68" s="6"/>
      <c r="AM68" s="1"/>
      <c r="AN68" s="4"/>
      <c r="AO68" s="4"/>
      <c r="AP68" s="4"/>
      <c r="AQ68" s="9"/>
      <c r="AR68" s="4"/>
      <c r="AS68" s="4"/>
      <c r="AT68" s="4"/>
      <c r="AU68" s="1"/>
      <c r="AV68" s="4"/>
      <c r="AW68" s="1"/>
      <c r="AX68" s="6"/>
      <c r="AY68" s="1"/>
      <c r="AZ68" s="4"/>
      <c r="BA68" s="4"/>
      <c r="BB68" s="4"/>
      <c r="BC68" s="9"/>
      <c r="BD68" s="4"/>
      <c r="BE68" s="4"/>
      <c r="BF68" s="4"/>
      <c r="BG68" s="1"/>
      <c r="BH68" s="4"/>
      <c r="BI68" s="1"/>
      <c r="BJ68" s="6"/>
      <c r="BK68" s="1"/>
      <c r="BL68" s="4"/>
      <c r="BM68" s="4"/>
      <c r="BN68" s="4"/>
      <c r="BO68" s="9"/>
      <c r="BP68" s="4"/>
      <c r="BQ68" s="4"/>
      <c r="BR68" s="4"/>
      <c r="BS68" s="1"/>
      <c r="BT68" s="4"/>
      <c r="BU68" s="1"/>
      <c r="BV68" s="6"/>
      <c r="BW68" s="1"/>
      <c r="BX68" s="4"/>
      <c r="BY68" s="4"/>
      <c r="BZ68" s="4"/>
      <c r="CA68" s="9"/>
      <c r="CB68" s="4"/>
      <c r="CC68" s="4"/>
      <c r="CD68" s="4"/>
      <c r="CE68" s="1"/>
      <c r="CF68" s="4"/>
      <c r="CG68" s="1"/>
      <c r="CH68" s="6"/>
      <c r="CI68" s="1"/>
      <c r="CJ68" s="4"/>
      <c r="CK68" s="2">
        <f>IF(C68=[1]Лист1!$C65,1,0)</f>
        <v>1</v>
      </c>
    </row>
    <row r="69" spans="1:89" x14ac:dyDescent="0.25">
      <c r="A69" s="27">
        <v>65</v>
      </c>
      <c r="B69" s="28" t="s">
        <v>742</v>
      </c>
      <c r="C69" s="28" t="s">
        <v>743</v>
      </c>
      <c r="D69" s="4" t="s">
        <v>330</v>
      </c>
      <c r="E69" s="4"/>
      <c r="F69" s="4"/>
      <c r="G69" s="9"/>
      <c r="H69" s="9"/>
      <c r="I69" s="25"/>
      <c r="J69" s="4"/>
      <c r="K69" s="1"/>
      <c r="L69" s="4"/>
      <c r="M69" s="1"/>
      <c r="N69" s="6"/>
      <c r="O69" s="1"/>
      <c r="P69" s="4"/>
      <c r="Q69" s="4"/>
      <c r="R69" s="4"/>
      <c r="S69" s="9"/>
      <c r="T69" s="4"/>
      <c r="U69" s="4"/>
      <c r="V69" s="4"/>
      <c r="W69" s="1"/>
      <c r="X69" s="4"/>
      <c r="Y69" s="1"/>
      <c r="Z69" s="6"/>
      <c r="AA69" s="1"/>
      <c r="AB69" s="4"/>
      <c r="AC69" s="4"/>
      <c r="AD69" s="4"/>
      <c r="AE69" s="9"/>
      <c r="AF69" s="4"/>
      <c r="AG69" s="4"/>
      <c r="AH69" s="4"/>
      <c r="AI69" s="1"/>
      <c r="AJ69" s="4"/>
      <c r="AK69" s="1"/>
      <c r="AL69" s="6"/>
      <c r="AM69" s="1"/>
      <c r="AN69" s="4"/>
      <c r="AO69" s="4"/>
      <c r="AP69" s="4"/>
      <c r="AQ69" s="9"/>
      <c r="AR69" s="4"/>
      <c r="AS69" s="4"/>
      <c r="AT69" s="4"/>
      <c r="AU69" s="1"/>
      <c r="AV69" s="4"/>
      <c r="AW69" s="1"/>
      <c r="AX69" s="6"/>
      <c r="AY69" s="1"/>
      <c r="AZ69" s="4"/>
      <c r="BA69" s="4"/>
      <c r="BB69" s="4"/>
      <c r="BC69" s="9"/>
      <c r="BD69" s="4"/>
      <c r="BE69" s="4"/>
      <c r="BF69" s="4"/>
      <c r="BG69" s="1"/>
      <c r="BH69" s="4"/>
      <c r="BI69" s="1"/>
      <c r="BJ69" s="6"/>
      <c r="BK69" s="1"/>
      <c r="BL69" s="4"/>
      <c r="BM69" s="4"/>
      <c r="BN69" s="4"/>
      <c r="BO69" s="9"/>
      <c r="BP69" s="4"/>
      <c r="BQ69" s="4"/>
      <c r="BR69" s="4"/>
      <c r="BS69" s="1"/>
      <c r="BT69" s="4"/>
      <c r="BU69" s="1"/>
      <c r="BV69" s="6"/>
      <c r="BW69" s="1"/>
      <c r="BX69" s="4"/>
      <c r="BY69" s="4"/>
      <c r="BZ69" s="4"/>
      <c r="CA69" s="9"/>
      <c r="CB69" s="4"/>
      <c r="CC69" s="4"/>
      <c r="CD69" s="4"/>
      <c r="CE69" s="1"/>
      <c r="CF69" s="4"/>
      <c r="CG69" s="1"/>
      <c r="CH69" s="6"/>
      <c r="CI69" s="1"/>
      <c r="CJ69" s="4"/>
      <c r="CK69" s="2">
        <f>IF(C69=[1]Лист1!$C66,1,0)</f>
        <v>1</v>
      </c>
    </row>
  </sheetData>
  <sheetProtection algorithmName="SHA-512" hashValue="EX1z3+fId8xMKI/poy3BdqL6cVuS5XL8bfqBigpR6FEg0fnJAAKHrxLRwBz00qRLv3asahe8is20CISYS9o7QA==" saltValue="aFKiTKlve9thqMrDpeMFgQ==" spinCount="100000" sheet="1" objects="1" scenarios="1" autoFilter="0"/>
  <sortState ref="A5:CJ67">
    <sortCondition ref="B5:B67"/>
  </sortState>
  <mergeCells count="88">
    <mergeCell ref="A1:A4"/>
    <mergeCell ref="B1:B4"/>
    <mergeCell ref="D1:D4"/>
    <mergeCell ref="E1:P1"/>
    <mergeCell ref="H2:H4"/>
    <mergeCell ref="I2:P2"/>
    <mergeCell ref="E2:E4"/>
    <mergeCell ref="F2:F4"/>
    <mergeCell ref="G2:G4"/>
    <mergeCell ref="K3:L3"/>
    <mergeCell ref="M3:M4"/>
    <mergeCell ref="I3:I4"/>
    <mergeCell ref="J3:J4"/>
    <mergeCell ref="N3:N4"/>
    <mergeCell ref="O3:P3"/>
    <mergeCell ref="C1:C4"/>
    <mergeCell ref="Q1:AB1"/>
    <mergeCell ref="Q2:Q4"/>
    <mergeCell ref="R2:R4"/>
    <mergeCell ref="S2:S4"/>
    <mergeCell ref="T2:T4"/>
    <mergeCell ref="U2:AB2"/>
    <mergeCell ref="U3:U4"/>
    <mergeCell ref="V3:V4"/>
    <mergeCell ref="W3:X3"/>
    <mergeCell ref="Y3:Y4"/>
    <mergeCell ref="Z3:Z4"/>
    <mergeCell ref="AA3:AB3"/>
    <mergeCell ref="AC1:AN1"/>
    <mergeCell ref="AC2:AC4"/>
    <mergeCell ref="AD2:AD4"/>
    <mergeCell ref="AE2:AE4"/>
    <mergeCell ref="AF2:AF4"/>
    <mergeCell ref="AG2:AN2"/>
    <mergeCell ref="AG3:AG4"/>
    <mergeCell ref="AH3:AH4"/>
    <mergeCell ref="AI3:AJ3"/>
    <mergeCell ref="AK3:AK4"/>
    <mergeCell ref="AL3:AL4"/>
    <mergeCell ref="AM3:AN3"/>
    <mergeCell ref="AO1:AZ1"/>
    <mergeCell ref="AO2:AO4"/>
    <mergeCell ref="AP2:AP4"/>
    <mergeCell ref="AQ2:AQ4"/>
    <mergeCell ref="AR2:AR4"/>
    <mergeCell ref="AS2:AZ2"/>
    <mergeCell ref="AS3:AS4"/>
    <mergeCell ref="AT3:AT4"/>
    <mergeCell ref="AU3:AV3"/>
    <mergeCell ref="AW3:AW4"/>
    <mergeCell ref="AX3:AX4"/>
    <mergeCell ref="AY3:AZ3"/>
    <mergeCell ref="BA1:BL1"/>
    <mergeCell ref="BA2:BA4"/>
    <mergeCell ref="BB2:BB4"/>
    <mergeCell ref="BC2:BC4"/>
    <mergeCell ref="BD2:BD4"/>
    <mergeCell ref="BE2:BL2"/>
    <mergeCell ref="BE3:BE4"/>
    <mergeCell ref="BF3:BF4"/>
    <mergeCell ref="BG3:BH3"/>
    <mergeCell ref="BI3:BI4"/>
    <mergeCell ref="BJ3:BJ4"/>
    <mergeCell ref="BK3:BL3"/>
    <mergeCell ref="BM1:BX1"/>
    <mergeCell ref="BM2:BM4"/>
    <mergeCell ref="BN2:BN4"/>
    <mergeCell ref="BO2:BO4"/>
    <mergeCell ref="BP2:BP4"/>
    <mergeCell ref="BQ2:BX2"/>
    <mergeCell ref="BQ3:BQ4"/>
    <mergeCell ref="BR3:BR4"/>
    <mergeCell ref="BS3:BT3"/>
    <mergeCell ref="BU3:BU4"/>
    <mergeCell ref="BV3:BV4"/>
    <mergeCell ref="BW3:BX3"/>
    <mergeCell ref="BY1:CJ1"/>
    <mergeCell ref="BY2:BY4"/>
    <mergeCell ref="BZ2:BZ4"/>
    <mergeCell ref="CA2:CA4"/>
    <mergeCell ref="CB2:CB4"/>
    <mergeCell ref="CC2:CJ2"/>
    <mergeCell ref="CC3:CC4"/>
    <mergeCell ref="CD3:CD4"/>
    <mergeCell ref="CE3:CF3"/>
    <mergeCell ref="CG3:CG4"/>
    <mergeCell ref="CH3:CH4"/>
    <mergeCell ref="CI3:CJ3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Data!$E$1:$E$2</xm:f>
          </x14:formula1>
          <xm:sqref>D70:D1048576 D5:D23 D25:D32</xm:sqref>
        </x14:dataValidation>
        <x14:dataValidation type="list" allowBlank="1" showInputMessage="1" showErrorMessage="1">
          <x14:formula1>
            <xm:f>Data!$E$4:$E$5</xm:f>
          </x14:formula1>
          <xm:sqref>BD70:BD1048576 AR70:AR1048576 AF70:AF1048576 T70:T1048576 BP70:BP1048576 CB70:CB1048576 BP25:BP32 T25:T32 AF25:AF32 AR25:AR32 BD25:BD32 H25:H32 H70:H1048576 H5:H23 BD5:BD23 AR5:AR23 AF5:AF23 T5:T23 BP5:BP23 CB5:CB23 CB25:CB32</xm:sqref>
        </x14:dataValidation>
        <x14:dataValidation type="list" allowBlank="1" showInputMessage="1" showErrorMessage="1">
          <x14:formula1>
            <xm:f>'P:\Организации\ООО Триод\ДУ - Форма 2\[ND_f2_2018.xlsx]Data'!#REF!</xm:f>
          </x14:formula1>
          <xm:sqref>H24 BD24 AR24 AF24 T24 BP24 CB24 CB33:CB69 BP33:BP69 T33:T69 AF33:AF69 AR33:AR69 BD33:BD69 H33:H69</xm:sqref>
        </x14:dataValidation>
        <x14:dataValidation type="list" allowBlank="1" showInputMessage="1" showErrorMessage="1">
          <x14:formula1>
            <xm:f>'P:\Организации\ООО Триод\ДУ - Форма 2\[ND_f2_2018.xlsx]Data'!#REF!</xm:f>
          </x14:formula1>
          <xm:sqref>D24 D33:D69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workbookViewId="0">
      <pane xSplit="2" ySplit="3" topLeftCell="E4" activePane="bottomRight" state="frozen"/>
      <selection activeCell="B1" sqref="B1:B3"/>
      <selection pane="topRight" activeCell="B1" sqref="B1:B3"/>
      <selection pane="bottomLeft" activeCell="B1" sqref="B1:B3"/>
      <selection pane="bottomRight" activeCell="K4" sqref="K4"/>
    </sheetView>
  </sheetViews>
  <sheetFormatPr defaultRowHeight="15" x14ac:dyDescent="0.25"/>
  <cols>
    <col min="1" max="1" width="4.7109375" style="12" customWidth="1"/>
    <col min="2" max="2" width="32.7109375" style="13" customWidth="1"/>
    <col min="3" max="3" width="10.7109375" style="13" customWidth="1"/>
    <col min="4" max="4" width="30.7109375" style="2" customWidth="1"/>
    <col min="5" max="5" width="12.7109375" style="2" customWidth="1"/>
    <col min="6" max="6" width="30.7109375" style="2" customWidth="1"/>
    <col min="7" max="7" width="30.7109375" style="11" customWidth="1"/>
    <col min="8" max="8" width="10.7109375" style="10" customWidth="1"/>
    <col min="9" max="9" width="10.7109375" style="2" customWidth="1"/>
    <col min="10" max="10" width="12.7109375" style="2" customWidth="1"/>
    <col min="11" max="16384" width="9.140625" style="2"/>
  </cols>
  <sheetData>
    <row r="1" spans="1:11" s="15" customFormat="1" ht="15" customHeight="1" x14ac:dyDescent="0.25">
      <c r="A1" s="50" t="s">
        <v>0</v>
      </c>
      <c r="B1" s="50" t="s">
        <v>1</v>
      </c>
      <c r="C1" s="50" t="s">
        <v>500</v>
      </c>
      <c r="D1" s="50" t="s">
        <v>223</v>
      </c>
      <c r="E1" s="48" t="s">
        <v>224</v>
      </c>
      <c r="F1" s="54"/>
      <c r="G1" s="54"/>
      <c r="H1" s="54"/>
      <c r="I1" s="54"/>
      <c r="J1" s="49"/>
    </row>
    <row r="2" spans="1:11" s="15" customFormat="1" ht="135" customHeight="1" x14ac:dyDescent="0.25">
      <c r="A2" s="51"/>
      <c r="B2" s="51"/>
      <c r="C2" s="51"/>
      <c r="D2" s="51"/>
      <c r="E2" s="48" t="s">
        <v>225</v>
      </c>
      <c r="F2" s="49"/>
      <c r="G2" s="14" t="s">
        <v>228</v>
      </c>
      <c r="H2" s="48" t="s">
        <v>229</v>
      </c>
      <c r="I2" s="49"/>
      <c r="J2" s="50" t="s">
        <v>25</v>
      </c>
    </row>
    <row r="3" spans="1:11" s="15" customFormat="1" ht="30" customHeight="1" x14ac:dyDescent="0.25">
      <c r="A3" s="52"/>
      <c r="B3" s="52"/>
      <c r="C3" s="52"/>
      <c r="D3" s="52"/>
      <c r="E3" s="14" t="s">
        <v>226</v>
      </c>
      <c r="F3" s="14" t="s">
        <v>227</v>
      </c>
      <c r="G3" s="14"/>
      <c r="H3" s="14" t="s">
        <v>4</v>
      </c>
      <c r="I3" s="14" t="s">
        <v>5</v>
      </c>
      <c r="J3" s="52"/>
    </row>
    <row r="4" spans="1:11" x14ac:dyDescent="0.25">
      <c r="A4" s="27">
        <v>1</v>
      </c>
      <c r="B4" s="28" t="s">
        <v>571</v>
      </c>
      <c r="C4" s="28" t="s">
        <v>572</v>
      </c>
      <c r="D4" s="4" t="s">
        <v>330</v>
      </c>
      <c r="E4" s="4"/>
      <c r="F4" s="4"/>
      <c r="G4" s="9"/>
      <c r="H4" s="1"/>
      <c r="I4" s="4"/>
      <c r="J4" s="4"/>
      <c r="K4" s="2">
        <f>IF(C4=[1]Лист1!$C2,1,0)</f>
        <v>1</v>
      </c>
    </row>
    <row r="5" spans="1:11" x14ac:dyDescent="0.25">
      <c r="A5" s="27">
        <v>2</v>
      </c>
      <c r="B5" s="28" t="s">
        <v>576</v>
      </c>
      <c r="C5" s="28" t="s">
        <v>577</v>
      </c>
      <c r="D5" s="4" t="s">
        <v>330</v>
      </c>
      <c r="E5" s="4"/>
      <c r="F5" s="4"/>
      <c r="G5" s="9"/>
      <c r="H5" s="1"/>
      <c r="I5" s="4"/>
      <c r="J5" s="4"/>
      <c r="K5" s="2">
        <f>IF(C5=[1]Лист1!$C3,1,0)</f>
        <v>1</v>
      </c>
    </row>
    <row r="6" spans="1:11" x14ac:dyDescent="0.25">
      <c r="A6" s="27">
        <v>3</v>
      </c>
      <c r="B6" s="28" t="s">
        <v>580</v>
      </c>
      <c r="C6" s="28" t="s">
        <v>581</v>
      </c>
      <c r="D6" s="4" t="s">
        <v>330</v>
      </c>
      <c r="E6" s="4"/>
      <c r="F6" s="4"/>
      <c r="G6" s="9"/>
      <c r="H6" s="1"/>
      <c r="I6" s="4"/>
      <c r="J6" s="4"/>
      <c r="K6" s="2">
        <f>IF(C6=[1]Лист1!$C4,1,0)</f>
        <v>1</v>
      </c>
    </row>
    <row r="7" spans="1:11" x14ac:dyDescent="0.25">
      <c r="A7" s="27">
        <v>4</v>
      </c>
      <c r="B7" s="28" t="s">
        <v>584</v>
      </c>
      <c r="C7" s="28" t="s">
        <v>585</v>
      </c>
      <c r="D7" s="4" t="s">
        <v>330</v>
      </c>
      <c r="E7" s="4"/>
      <c r="F7" s="4"/>
      <c r="G7" s="9"/>
      <c r="H7" s="1"/>
      <c r="I7" s="4"/>
      <c r="J7" s="4"/>
      <c r="K7" s="2">
        <f>IF(C7=[1]Лист1!$C5,1,0)</f>
        <v>1</v>
      </c>
    </row>
    <row r="8" spans="1:11" x14ac:dyDescent="0.25">
      <c r="A8" s="27">
        <v>5</v>
      </c>
      <c r="B8" s="28" t="s">
        <v>588</v>
      </c>
      <c r="C8" s="28" t="s">
        <v>589</v>
      </c>
      <c r="D8" s="4" t="s">
        <v>330</v>
      </c>
      <c r="E8" s="4"/>
      <c r="F8" s="4"/>
      <c r="G8" s="9"/>
      <c r="H8" s="1"/>
      <c r="I8" s="4"/>
      <c r="J8" s="4"/>
      <c r="K8" s="2">
        <f>IF(C8=[1]Лист1!$C6,1,0)</f>
        <v>1</v>
      </c>
    </row>
    <row r="9" spans="1:11" x14ac:dyDescent="0.25">
      <c r="A9" s="27">
        <v>6</v>
      </c>
      <c r="B9" s="28" t="s">
        <v>592</v>
      </c>
      <c r="C9" s="28" t="s">
        <v>593</v>
      </c>
      <c r="D9" s="4" t="s">
        <v>330</v>
      </c>
      <c r="E9" s="4"/>
      <c r="F9" s="4"/>
      <c r="G9" s="9"/>
      <c r="H9" s="1"/>
      <c r="I9" s="4"/>
      <c r="J9" s="4"/>
      <c r="K9" s="2">
        <f>IF(C9=[1]Лист1!$C7,1,0)</f>
        <v>1</v>
      </c>
    </row>
    <row r="10" spans="1:11" x14ac:dyDescent="0.25">
      <c r="A10" s="27">
        <v>7</v>
      </c>
      <c r="B10" s="28" t="s">
        <v>597</v>
      </c>
      <c r="C10" s="28" t="s">
        <v>598</v>
      </c>
      <c r="D10" s="4" t="s">
        <v>330</v>
      </c>
      <c r="E10" s="4"/>
      <c r="F10" s="4"/>
      <c r="G10" s="9"/>
      <c r="H10" s="1"/>
      <c r="I10" s="4"/>
      <c r="J10" s="4"/>
      <c r="K10" s="2">
        <f>IF(C10=[1]Лист1!$C8,1,0)</f>
        <v>1</v>
      </c>
    </row>
    <row r="11" spans="1:11" x14ac:dyDescent="0.25">
      <c r="A11" s="27">
        <v>8</v>
      </c>
      <c r="B11" s="28" t="s">
        <v>602</v>
      </c>
      <c r="C11" s="28" t="s">
        <v>603</v>
      </c>
      <c r="D11" s="4" t="s">
        <v>330</v>
      </c>
      <c r="E11" s="4"/>
      <c r="F11" s="4"/>
      <c r="G11" s="9"/>
      <c r="H11" s="1"/>
      <c r="I11" s="4"/>
      <c r="J11" s="4"/>
      <c r="K11" s="2">
        <f>IF(C11=[1]Лист1!$C9,1,0)</f>
        <v>1</v>
      </c>
    </row>
    <row r="12" spans="1:11" x14ac:dyDescent="0.25">
      <c r="A12" s="27">
        <v>9</v>
      </c>
      <c r="B12" s="28" t="s">
        <v>607</v>
      </c>
      <c r="C12" s="28" t="s">
        <v>608</v>
      </c>
      <c r="D12" s="4" t="s">
        <v>330</v>
      </c>
      <c r="E12" s="4"/>
      <c r="F12" s="4"/>
      <c r="G12" s="9"/>
      <c r="H12" s="1"/>
      <c r="I12" s="4"/>
      <c r="J12" s="4"/>
      <c r="K12" s="2">
        <f>IF(C12=[1]Лист1!$C10,1,0)</f>
        <v>1</v>
      </c>
    </row>
    <row r="13" spans="1:11" x14ac:dyDescent="0.25">
      <c r="A13" s="27">
        <v>10</v>
      </c>
      <c r="B13" s="28" t="s">
        <v>612</v>
      </c>
      <c r="C13" s="28" t="s">
        <v>613</v>
      </c>
      <c r="D13" s="4" t="s">
        <v>330</v>
      </c>
      <c r="E13" s="4"/>
      <c r="F13" s="4"/>
      <c r="G13" s="9"/>
      <c r="H13" s="1"/>
      <c r="I13" s="4"/>
      <c r="J13" s="4"/>
      <c r="K13" s="2">
        <f>IF(C13=[1]Лист1!$C11,1,0)</f>
        <v>1</v>
      </c>
    </row>
    <row r="14" spans="1:11" x14ac:dyDescent="0.25">
      <c r="A14" s="27">
        <v>11</v>
      </c>
      <c r="B14" s="28" t="s">
        <v>617</v>
      </c>
      <c r="C14" s="28" t="s">
        <v>618</v>
      </c>
      <c r="D14" s="4" t="s">
        <v>330</v>
      </c>
      <c r="E14" s="4"/>
      <c r="F14" s="4"/>
      <c r="G14" s="9"/>
      <c r="H14" s="1"/>
      <c r="I14" s="4"/>
      <c r="J14" s="4"/>
      <c r="K14" s="2">
        <f>IF(C14=[1]Лист1!$C12,1,0)</f>
        <v>1</v>
      </c>
    </row>
    <row r="15" spans="1:11" x14ac:dyDescent="0.25">
      <c r="A15" s="27">
        <v>12</v>
      </c>
      <c r="B15" s="28" t="s">
        <v>622</v>
      </c>
      <c r="C15" s="28" t="s">
        <v>623</v>
      </c>
      <c r="D15" s="4" t="s">
        <v>330</v>
      </c>
      <c r="E15" s="4"/>
      <c r="F15" s="4"/>
      <c r="G15" s="9"/>
      <c r="H15" s="1"/>
      <c r="I15" s="4"/>
      <c r="J15" s="4"/>
      <c r="K15" s="2">
        <f>IF(C15=[1]Лист1!$C13,1,0)</f>
        <v>1</v>
      </c>
    </row>
    <row r="16" spans="1:11" x14ac:dyDescent="0.25">
      <c r="A16" s="27">
        <v>13</v>
      </c>
      <c r="B16" s="28" t="s">
        <v>627</v>
      </c>
      <c r="C16" s="28" t="s">
        <v>628</v>
      </c>
      <c r="D16" s="4" t="s">
        <v>330</v>
      </c>
      <c r="E16" s="4"/>
      <c r="F16" s="4"/>
      <c r="G16" s="9"/>
      <c r="H16" s="1"/>
      <c r="I16" s="4"/>
      <c r="J16" s="4"/>
      <c r="K16" s="2">
        <f>IF(C16=[1]Лист1!$C14,1,0)</f>
        <v>1</v>
      </c>
    </row>
    <row r="17" spans="1:11" x14ac:dyDescent="0.25">
      <c r="A17" s="27">
        <v>14</v>
      </c>
      <c r="B17" s="28" t="s">
        <v>632</v>
      </c>
      <c r="C17" s="28" t="s">
        <v>633</v>
      </c>
      <c r="D17" s="4" t="s">
        <v>330</v>
      </c>
      <c r="E17" s="4"/>
      <c r="F17" s="4"/>
      <c r="G17" s="9"/>
      <c r="H17" s="1"/>
      <c r="I17" s="4"/>
      <c r="J17" s="4"/>
      <c r="K17" s="2">
        <f>IF(C17=[1]Лист1!$C15,1,0)</f>
        <v>1</v>
      </c>
    </row>
    <row r="18" spans="1:11" x14ac:dyDescent="0.25">
      <c r="A18" s="27">
        <v>15</v>
      </c>
      <c r="B18" s="28" t="s">
        <v>637</v>
      </c>
      <c r="C18" s="28" t="s">
        <v>638</v>
      </c>
      <c r="D18" s="4" t="s">
        <v>330</v>
      </c>
      <c r="E18" s="4"/>
      <c r="F18" s="4"/>
      <c r="G18" s="9"/>
      <c r="H18" s="1"/>
      <c r="I18" s="4"/>
      <c r="J18" s="4"/>
      <c r="K18" s="2">
        <f>IF(C18=[1]Лист1!$C16,1,0)</f>
        <v>1</v>
      </c>
    </row>
    <row r="19" spans="1:11" x14ac:dyDescent="0.25">
      <c r="A19" s="27">
        <v>16</v>
      </c>
      <c r="B19" s="28" t="s">
        <v>642</v>
      </c>
      <c r="C19" s="28" t="s">
        <v>643</v>
      </c>
      <c r="D19" s="4" t="s">
        <v>330</v>
      </c>
      <c r="E19" s="4"/>
      <c r="F19" s="4"/>
      <c r="G19" s="9"/>
      <c r="H19" s="1"/>
      <c r="I19" s="4"/>
      <c r="J19" s="4"/>
      <c r="K19" s="2">
        <f>IF(C19=[1]Лист1!$C17,1,0)</f>
        <v>1</v>
      </c>
    </row>
    <row r="20" spans="1:11" x14ac:dyDescent="0.25">
      <c r="A20" s="27">
        <v>17</v>
      </c>
      <c r="B20" s="28" t="s">
        <v>647</v>
      </c>
      <c r="C20" s="28" t="s">
        <v>648</v>
      </c>
      <c r="D20" s="4" t="s">
        <v>330</v>
      </c>
      <c r="E20" s="4"/>
      <c r="F20" s="4"/>
      <c r="G20" s="9"/>
      <c r="H20" s="1"/>
      <c r="I20" s="4"/>
      <c r="J20" s="4"/>
      <c r="K20" s="2">
        <f>IF(C20=[1]Лист1!$C18,1,0)</f>
        <v>1</v>
      </c>
    </row>
    <row r="21" spans="1:11" x14ac:dyDescent="0.25">
      <c r="A21" s="27">
        <v>18</v>
      </c>
      <c r="B21" s="28" t="s">
        <v>652</v>
      </c>
      <c r="C21" s="28" t="s">
        <v>653</v>
      </c>
      <c r="D21" s="4" t="s">
        <v>330</v>
      </c>
      <c r="E21" s="4"/>
      <c r="F21" s="4"/>
      <c r="G21" s="9"/>
      <c r="H21" s="1"/>
      <c r="I21" s="4"/>
      <c r="J21" s="4"/>
      <c r="K21" s="2">
        <f>IF(C21=[1]Лист1!$C19,1,0)</f>
        <v>1</v>
      </c>
    </row>
    <row r="22" spans="1:11" x14ac:dyDescent="0.25">
      <c r="A22" s="27">
        <v>19</v>
      </c>
      <c r="B22" s="28" t="s">
        <v>657</v>
      </c>
      <c r="C22" s="28" t="s">
        <v>658</v>
      </c>
      <c r="D22" s="4" t="s">
        <v>330</v>
      </c>
      <c r="E22" s="4"/>
      <c r="F22" s="4"/>
      <c r="G22" s="9"/>
      <c r="H22" s="1"/>
      <c r="I22" s="4"/>
      <c r="J22" s="4"/>
      <c r="K22" s="2">
        <f>IF(C22=[1]Лист1!$C20,1,0)</f>
        <v>1</v>
      </c>
    </row>
    <row r="23" spans="1:11" x14ac:dyDescent="0.25">
      <c r="A23" s="27">
        <v>20</v>
      </c>
      <c r="B23" s="28" t="s">
        <v>662</v>
      </c>
      <c r="C23" s="28" t="s">
        <v>663</v>
      </c>
      <c r="D23" s="4" t="s">
        <v>330</v>
      </c>
      <c r="E23" s="4"/>
      <c r="F23" s="4"/>
      <c r="G23" s="9"/>
      <c r="H23" s="1"/>
      <c r="I23" s="4"/>
      <c r="J23" s="4"/>
      <c r="K23" s="2">
        <f>IF(C23=[1]Лист1!$C21,1,0)</f>
        <v>1</v>
      </c>
    </row>
    <row r="24" spans="1:11" x14ac:dyDescent="0.25">
      <c r="A24" s="27">
        <v>21</v>
      </c>
      <c r="B24" s="28" t="s">
        <v>667</v>
      </c>
      <c r="C24" s="28" t="s">
        <v>668</v>
      </c>
      <c r="D24" s="4" t="s">
        <v>330</v>
      </c>
      <c r="E24" s="4"/>
      <c r="F24" s="4"/>
      <c r="G24" s="9"/>
      <c r="H24" s="1"/>
      <c r="I24" s="4"/>
      <c r="J24" s="4"/>
      <c r="K24" s="2">
        <f>IF(C24=[1]Лист1!$C22,1,0)</f>
        <v>1</v>
      </c>
    </row>
    <row r="25" spans="1:11" x14ac:dyDescent="0.25">
      <c r="A25" s="27">
        <v>22</v>
      </c>
      <c r="B25" s="28" t="s">
        <v>672</v>
      </c>
      <c r="C25" s="28" t="s">
        <v>673</v>
      </c>
      <c r="D25" s="4" t="s">
        <v>330</v>
      </c>
      <c r="E25" s="4"/>
      <c r="F25" s="4"/>
      <c r="G25" s="9"/>
      <c r="H25" s="1"/>
      <c r="I25" s="4"/>
      <c r="J25" s="4"/>
      <c r="K25" s="2">
        <f>IF(C25=[1]Лист1!$C23,1,0)</f>
        <v>1</v>
      </c>
    </row>
    <row r="26" spans="1:11" x14ac:dyDescent="0.25">
      <c r="A26" s="27">
        <v>23</v>
      </c>
      <c r="B26" s="28" t="s">
        <v>677</v>
      </c>
      <c r="C26" s="28" t="s">
        <v>678</v>
      </c>
      <c r="D26" s="4" t="s">
        <v>330</v>
      </c>
      <c r="E26" s="4"/>
      <c r="F26" s="4"/>
      <c r="G26" s="9"/>
      <c r="H26" s="1"/>
      <c r="I26" s="4"/>
      <c r="J26" s="4"/>
      <c r="K26" s="2">
        <f>IF(C26=[1]Лист1!$C24,1,0)</f>
        <v>1</v>
      </c>
    </row>
    <row r="27" spans="1:11" x14ac:dyDescent="0.25">
      <c r="A27" s="27">
        <v>24</v>
      </c>
      <c r="B27" s="28" t="s">
        <v>682</v>
      </c>
      <c r="C27" s="28" t="s">
        <v>683</v>
      </c>
      <c r="D27" s="4" t="s">
        <v>330</v>
      </c>
      <c r="E27" s="4"/>
      <c r="F27" s="4"/>
      <c r="G27" s="9"/>
      <c r="H27" s="1"/>
      <c r="I27" s="4"/>
      <c r="J27" s="4"/>
      <c r="K27" s="2">
        <f>IF(C27=[1]Лист1!$C25,1,0)</f>
        <v>1</v>
      </c>
    </row>
    <row r="28" spans="1:11" x14ac:dyDescent="0.25">
      <c r="A28" s="27">
        <v>25</v>
      </c>
      <c r="B28" s="28" t="s">
        <v>687</v>
      </c>
      <c r="C28" s="28" t="s">
        <v>688</v>
      </c>
      <c r="D28" s="4" t="s">
        <v>330</v>
      </c>
      <c r="E28" s="4"/>
      <c r="F28" s="4"/>
      <c r="G28" s="9"/>
      <c r="H28" s="1"/>
      <c r="I28" s="4"/>
      <c r="J28" s="4"/>
      <c r="K28" s="2">
        <f>IF(C28=[1]Лист1!$C26,1,0)</f>
        <v>1</v>
      </c>
    </row>
    <row r="29" spans="1:11" x14ac:dyDescent="0.25">
      <c r="A29" s="27">
        <v>26</v>
      </c>
      <c r="B29" s="28" t="s">
        <v>692</v>
      </c>
      <c r="C29" s="28" t="s">
        <v>693</v>
      </c>
      <c r="D29" s="4" t="s">
        <v>330</v>
      </c>
      <c r="E29" s="4"/>
      <c r="F29" s="4"/>
      <c r="G29" s="9"/>
      <c r="H29" s="1"/>
      <c r="I29" s="4"/>
      <c r="J29" s="4"/>
      <c r="K29" s="2">
        <f>IF(C29=[1]Лист1!$C27,1,0)</f>
        <v>1</v>
      </c>
    </row>
    <row r="30" spans="1:11" x14ac:dyDescent="0.25">
      <c r="A30" s="27">
        <v>27</v>
      </c>
      <c r="B30" s="28" t="s">
        <v>697</v>
      </c>
      <c r="C30" s="28" t="s">
        <v>698</v>
      </c>
      <c r="D30" s="4" t="s">
        <v>330</v>
      </c>
      <c r="E30" s="4"/>
      <c r="F30" s="4"/>
      <c r="G30" s="9"/>
      <c r="H30" s="1"/>
      <c r="I30" s="4"/>
      <c r="J30" s="4"/>
      <c r="K30" s="2">
        <f>IF(C30=[1]Лист1!$C28,1,0)</f>
        <v>1</v>
      </c>
    </row>
    <row r="31" spans="1:11" x14ac:dyDescent="0.25">
      <c r="A31" s="27">
        <v>28</v>
      </c>
      <c r="B31" s="28" t="s">
        <v>702</v>
      </c>
      <c r="C31" s="28" t="s">
        <v>703</v>
      </c>
      <c r="D31" s="4" t="s">
        <v>330</v>
      </c>
      <c r="E31" s="4"/>
      <c r="F31" s="4"/>
      <c r="G31" s="9"/>
      <c r="H31" s="1"/>
      <c r="I31" s="4"/>
      <c r="J31" s="4"/>
      <c r="K31" s="2">
        <f>IF(C31=[1]Лист1!$C29,1,0)</f>
        <v>1</v>
      </c>
    </row>
    <row r="32" spans="1:11" x14ac:dyDescent="0.25">
      <c r="A32" s="27">
        <v>29</v>
      </c>
      <c r="B32" s="28" t="s">
        <v>447</v>
      </c>
      <c r="C32" s="28" t="s">
        <v>501</v>
      </c>
      <c r="D32" s="4" t="s">
        <v>330</v>
      </c>
      <c r="E32" s="4"/>
      <c r="F32" s="4"/>
      <c r="G32" s="9"/>
      <c r="H32" s="1"/>
      <c r="I32" s="4"/>
      <c r="J32" s="4"/>
      <c r="K32" s="2">
        <f>IF(C32=[1]Лист1!$C30,1,0)</f>
        <v>1</v>
      </c>
    </row>
    <row r="33" spans="1:11" x14ac:dyDescent="0.25">
      <c r="A33" s="27">
        <v>30</v>
      </c>
      <c r="B33" s="28" t="s">
        <v>449</v>
      </c>
      <c r="C33" s="28" t="s">
        <v>502</v>
      </c>
      <c r="D33" s="4" t="s">
        <v>330</v>
      </c>
      <c r="E33" s="4"/>
      <c r="F33" s="4"/>
      <c r="G33" s="9"/>
      <c r="H33" s="1"/>
      <c r="I33" s="4"/>
      <c r="J33" s="4"/>
      <c r="K33" s="2">
        <f>IF(C33=[1]Лист1!$C31,1,0)</f>
        <v>1</v>
      </c>
    </row>
    <row r="34" spans="1:11" x14ac:dyDescent="0.25">
      <c r="A34" s="27">
        <v>31</v>
      </c>
      <c r="B34" s="28" t="s">
        <v>451</v>
      </c>
      <c r="C34" s="28" t="s">
        <v>503</v>
      </c>
      <c r="D34" s="4" t="s">
        <v>330</v>
      </c>
      <c r="E34" s="4"/>
      <c r="F34" s="4"/>
      <c r="G34" s="9"/>
      <c r="H34" s="1"/>
      <c r="I34" s="4"/>
      <c r="J34" s="4"/>
      <c r="K34" s="2">
        <f>IF(C34=[1]Лист1!$C32,1,0)</f>
        <v>1</v>
      </c>
    </row>
    <row r="35" spans="1:11" x14ac:dyDescent="0.25">
      <c r="A35" s="27">
        <v>32</v>
      </c>
      <c r="B35" s="28" t="s">
        <v>453</v>
      </c>
      <c r="C35" s="28" t="s">
        <v>504</v>
      </c>
      <c r="D35" s="4" t="s">
        <v>330</v>
      </c>
      <c r="E35" s="4"/>
      <c r="F35" s="4"/>
      <c r="G35" s="9"/>
      <c r="H35" s="1"/>
      <c r="I35" s="4"/>
      <c r="J35" s="4"/>
      <c r="K35" s="2">
        <f>IF(C35=[1]Лист1!$C33,1,0)</f>
        <v>1</v>
      </c>
    </row>
    <row r="36" spans="1:11" x14ac:dyDescent="0.25">
      <c r="A36" s="27">
        <v>33</v>
      </c>
      <c r="B36" s="28" t="s">
        <v>455</v>
      </c>
      <c r="C36" s="28" t="s">
        <v>505</v>
      </c>
      <c r="D36" s="4" t="s">
        <v>330</v>
      </c>
      <c r="E36" s="4"/>
      <c r="F36" s="4"/>
      <c r="G36" s="9"/>
      <c r="H36" s="1"/>
      <c r="I36" s="4"/>
      <c r="J36" s="4"/>
      <c r="K36" s="2">
        <f>IF(C36=[1]Лист1!$C34,1,0)</f>
        <v>1</v>
      </c>
    </row>
    <row r="37" spans="1:11" x14ac:dyDescent="0.25">
      <c r="A37" s="27">
        <v>34</v>
      </c>
      <c r="B37" s="28" t="s">
        <v>386</v>
      </c>
      <c r="C37" s="28" t="s">
        <v>506</v>
      </c>
      <c r="D37" s="4" t="s">
        <v>330</v>
      </c>
      <c r="E37" s="4"/>
      <c r="F37" s="4"/>
      <c r="G37" s="9"/>
      <c r="H37" s="1"/>
      <c r="I37" s="4"/>
      <c r="J37" s="4"/>
      <c r="K37" s="2">
        <f>IF(C37=[1]Лист1!$C35,1,0)</f>
        <v>1</v>
      </c>
    </row>
    <row r="38" spans="1:11" x14ac:dyDescent="0.25">
      <c r="A38" s="27">
        <v>35</v>
      </c>
      <c r="B38" s="28" t="s">
        <v>458</v>
      </c>
      <c r="C38" s="28" t="s">
        <v>507</v>
      </c>
      <c r="D38" s="4" t="s">
        <v>330</v>
      </c>
      <c r="E38" s="4"/>
      <c r="F38" s="4"/>
      <c r="G38" s="9"/>
      <c r="H38" s="1"/>
      <c r="I38" s="4"/>
      <c r="J38" s="4"/>
      <c r="K38" s="2">
        <f>IF(C38=[1]Лист1!$C36,1,0)</f>
        <v>1</v>
      </c>
    </row>
    <row r="39" spans="1:11" x14ac:dyDescent="0.25">
      <c r="A39" s="27">
        <v>36</v>
      </c>
      <c r="B39" s="28" t="s">
        <v>387</v>
      </c>
      <c r="C39" s="28" t="s">
        <v>508</v>
      </c>
      <c r="D39" s="4" t="s">
        <v>330</v>
      </c>
      <c r="E39" s="4"/>
      <c r="F39" s="4"/>
      <c r="G39" s="9"/>
      <c r="H39" s="1"/>
      <c r="I39" s="4"/>
      <c r="J39" s="4"/>
      <c r="K39" s="2">
        <f>IF(C39=[1]Лист1!$C37,1,0)</f>
        <v>1</v>
      </c>
    </row>
    <row r="40" spans="1:11" x14ac:dyDescent="0.25">
      <c r="A40" s="27">
        <v>37</v>
      </c>
      <c r="B40" s="28" t="s">
        <v>388</v>
      </c>
      <c r="C40" s="28" t="s">
        <v>511</v>
      </c>
      <c r="D40" s="4" t="s">
        <v>330</v>
      </c>
      <c r="E40" s="4"/>
      <c r="F40" s="4"/>
      <c r="G40" s="9"/>
      <c r="H40" s="1"/>
      <c r="I40" s="4"/>
      <c r="J40" s="4"/>
      <c r="K40" s="2">
        <f>IF(C40=[1]Лист1!$C38,1,0)</f>
        <v>1</v>
      </c>
    </row>
    <row r="41" spans="1:11" x14ac:dyDescent="0.25">
      <c r="A41" s="27">
        <v>38</v>
      </c>
      <c r="B41" s="28" t="s">
        <v>460</v>
      </c>
      <c r="C41" s="28" t="s">
        <v>509</v>
      </c>
      <c r="D41" s="4" t="s">
        <v>330</v>
      </c>
      <c r="E41" s="4"/>
      <c r="F41" s="4"/>
      <c r="G41" s="9"/>
      <c r="H41" s="1"/>
      <c r="I41" s="4"/>
      <c r="J41" s="4"/>
      <c r="K41" s="2">
        <f>IF(C41=[1]Лист1!$C39,1,0)</f>
        <v>1</v>
      </c>
    </row>
    <row r="42" spans="1:11" x14ac:dyDescent="0.25">
      <c r="A42" s="27">
        <v>39</v>
      </c>
      <c r="B42" s="28" t="s">
        <v>462</v>
      </c>
      <c r="C42" s="28" t="s">
        <v>510</v>
      </c>
      <c r="D42" s="4" t="s">
        <v>330</v>
      </c>
      <c r="E42" s="4"/>
      <c r="F42" s="4"/>
      <c r="G42" s="9"/>
      <c r="H42" s="1"/>
      <c r="I42" s="4"/>
      <c r="J42" s="4"/>
      <c r="K42" s="2">
        <f>IF(C42=[1]Лист1!$C40,1,0)</f>
        <v>1</v>
      </c>
    </row>
    <row r="43" spans="1:11" x14ac:dyDescent="0.25">
      <c r="A43" s="27">
        <v>40</v>
      </c>
      <c r="B43" s="28" t="s">
        <v>464</v>
      </c>
      <c r="C43" s="28" t="s">
        <v>512</v>
      </c>
      <c r="D43" s="4" t="s">
        <v>330</v>
      </c>
      <c r="E43" s="4"/>
      <c r="F43" s="4"/>
      <c r="G43" s="9"/>
      <c r="H43" s="1"/>
      <c r="I43" s="4"/>
      <c r="J43" s="4"/>
      <c r="K43" s="2">
        <f>IF(C43=[1]Лист1!$C41,1,0)</f>
        <v>1</v>
      </c>
    </row>
    <row r="44" spans="1:11" x14ac:dyDescent="0.25">
      <c r="A44" s="27">
        <v>41</v>
      </c>
      <c r="B44" s="28" t="s">
        <v>707</v>
      </c>
      <c r="C44" s="28" t="s">
        <v>708</v>
      </c>
      <c r="D44" s="4" t="s">
        <v>330</v>
      </c>
      <c r="E44" s="4"/>
      <c r="F44" s="4"/>
      <c r="G44" s="9"/>
      <c r="H44" s="1"/>
      <c r="I44" s="4"/>
      <c r="J44" s="4"/>
      <c r="K44" s="2">
        <f>IF(C44=[1]Лист1!$C42,1,0)</f>
        <v>1</v>
      </c>
    </row>
    <row r="45" spans="1:11" x14ac:dyDescent="0.25">
      <c r="A45" s="27">
        <v>42</v>
      </c>
      <c r="B45" s="28" t="s">
        <v>466</v>
      </c>
      <c r="C45" s="28" t="s">
        <v>513</v>
      </c>
      <c r="D45" s="4" t="s">
        <v>330</v>
      </c>
      <c r="E45" s="4"/>
      <c r="F45" s="4"/>
      <c r="G45" s="9"/>
      <c r="H45" s="1"/>
      <c r="I45" s="4"/>
      <c r="J45" s="4"/>
      <c r="K45" s="2">
        <f>IF(C45=[1]Лист1!$C43,1,0)</f>
        <v>1</v>
      </c>
    </row>
    <row r="46" spans="1:11" x14ac:dyDescent="0.25">
      <c r="A46" s="27">
        <v>43</v>
      </c>
      <c r="B46" s="28" t="s">
        <v>468</v>
      </c>
      <c r="C46" s="28" t="s">
        <v>514</v>
      </c>
      <c r="D46" s="4" t="s">
        <v>330</v>
      </c>
      <c r="E46" s="4"/>
      <c r="F46" s="4"/>
      <c r="G46" s="9"/>
      <c r="H46" s="1"/>
      <c r="I46" s="4"/>
      <c r="J46" s="4"/>
      <c r="K46" s="2">
        <f>IF(C46=[1]Лист1!$C44,1,0)</f>
        <v>1</v>
      </c>
    </row>
    <row r="47" spans="1:11" x14ac:dyDescent="0.25">
      <c r="A47" s="27">
        <v>44</v>
      </c>
      <c r="B47" s="28" t="s">
        <v>470</v>
      </c>
      <c r="C47" s="28" t="s">
        <v>515</v>
      </c>
      <c r="D47" s="4" t="s">
        <v>330</v>
      </c>
      <c r="E47" s="4"/>
      <c r="F47" s="4"/>
      <c r="G47" s="9"/>
      <c r="H47" s="1"/>
      <c r="I47" s="4"/>
      <c r="J47" s="4"/>
      <c r="K47" s="2">
        <f>IF(C47=[1]Лист1!$C45,1,0)</f>
        <v>1</v>
      </c>
    </row>
    <row r="48" spans="1:11" x14ac:dyDescent="0.25">
      <c r="A48" s="27">
        <v>45</v>
      </c>
      <c r="B48" s="28" t="s">
        <v>389</v>
      </c>
      <c r="C48" s="28" t="s">
        <v>516</v>
      </c>
      <c r="D48" s="4" t="s">
        <v>330</v>
      </c>
      <c r="E48" s="4"/>
      <c r="F48" s="4"/>
      <c r="G48" s="9"/>
      <c r="H48" s="1"/>
      <c r="I48" s="4"/>
      <c r="J48" s="4"/>
      <c r="K48" s="2">
        <f>IF(C48=[1]Лист1!$C46,1,0)</f>
        <v>1</v>
      </c>
    </row>
    <row r="49" spans="1:11" x14ac:dyDescent="0.25">
      <c r="A49" s="27">
        <v>46</v>
      </c>
      <c r="B49" s="28" t="s">
        <v>390</v>
      </c>
      <c r="C49" s="28" t="s">
        <v>517</v>
      </c>
      <c r="D49" s="4" t="s">
        <v>330</v>
      </c>
      <c r="E49" s="4"/>
      <c r="F49" s="4"/>
      <c r="G49" s="9"/>
      <c r="H49" s="1"/>
      <c r="I49" s="4"/>
      <c r="J49" s="4"/>
      <c r="K49" s="2">
        <f>IF(C49=[1]Лист1!$C47,1,0)</f>
        <v>1</v>
      </c>
    </row>
    <row r="50" spans="1:11" x14ac:dyDescent="0.25">
      <c r="A50" s="27">
        <v>47</v>
      </c>
      <c r="B50" s="28" t="s">
        <v>472</v>
      </c>
      <c r="C50" s="28" t="s">
        <v>518</v>
      </c>
      <c r="D50" s="4" t="s">
        <v>330</v>
      </c>
      <c r="E50" s="4"/>
      <c r="F50" s="4"/>
      <c r="G50" s="9"/>
      <c r="H50" s="1"/>
      <c r="I50" s="4"/>
      <c r="J50" s="4"/>
      <c r="K50" s="2">
        <f>IF(C50=[1]Лист1!$C48,1,0)</f>
        <v>1</v>
      </c>
    </row>
    <row r="51" spans="1:11" x14ac:dyDescent="0.25">
      <c r="A51" s="27">
        <v>48</v>
      </c>
      <c r="B51" s="28" t="s">
        <v>391</v>
      </c>
      <c r="C51" s="28" t="s">
        <v>519</v>
      </c>
      <c r="D51" s="4" t="s">
        <v>330</v>
      </c>
      <c r="E51" s="4"/>
      <c r="F51" s="4"/>
      <c r="G51" s="9"/>
      <c r="H51" s="1"/>
      <c r="I51" s="4"/>
      <c r="J51" s="4"/>
      <c r="K51" s="2">
        <f>IF(C51=[1]Лист1!$C49,1,0)</f>
        <v>1</v>
      </c>
    </row>
    <row r="52" spans="1:11" x14ac:dyDescent="0.25">
      <c r="A52" s="27">
        <v>49</v>
      </c>
      <c r="B52" s="28" t="s">
        <v>474</v>
      </c>
      <c r="C52" s="28" t="s">
        <v>520</v>
      </c>
      <c r="D52" s="4" t="s">
        <v>330</v>
      </c>
      <c r="E52" s="4"/>
      <c r="F52" s="4"/>
      <c r="G52" s="9"/>
      <c r="H52" s="1"/>
      <c r="I52" s="4"/>
      <c r="J52" s="4"/>
      <c r="K52" s="2">
        <f>IF(C52=[1]Лист1!$C50,1,0)</f>
        <v>1</v>
      </c>
    </row>
    <row r="53" spans="1:11" x14ac:dyDescent="0.25">
      <c r="A53" s="27">
        <v>50</v>
      </c>
      <c r="B53" s="42" t="s">
        <v>755</v>
      </c>
      <c r="C53" s="43" t="s">
        <v>756</v>
      </c>
      <c r="D53" s="4"/>
      <c r="E53" s="4"/>
      <c r="F53" s="4"/>
      <c r="G53" s="9"/>
      <c r="H53" s="1"/>
      <c r="I53" s="4"/>
      <c r="J53" s="4"/>
      <c r="K53" s="2">
        <f>IF(C53=[1]Лист1!$C51,1,0)</f>
        <v>1</v>
      </c>
    </row>
    <row r="54" spans="1:11" x14ac:dyDescent="0.25">
      <c r="A54" s="27">
        <v>51</v>
      </c>
      <c r="B54" s="28" t="s">
        <v>476</v>
      </c>
      <c r="C54" s="28" t="s">
        <v>521</v>
      </c>
      <c r="D54" s="4" t="s">
        <v>330</v>
      </c>
      <c r="E54" s="4"/>
      <c r="F54" s="4"/>
      <c r="G54" s="9"/>
      <c r="H54" s="1"/>
      <c r="I54" s="4"/>
      <c r="J54" s="4"/>
      <c r="K54" s="2">
        <f>IF(C54=[1]Лист1!$C52,1,0)</f>
        <v>1</v>
      </c>
    </row>
    <row r="55" spans="1:11" x14ac:dyDescent="0.25">
      <c r="A55" s="27">
        <v>52</v>
      </c>
      <c r="B55" s="28" t="s">
        <v>757</v>
      </c>
      <c r="C55" s="28" t="s">
        <v>758</v>
      </c>
      <c r="D55" s="4"/>
      <c r="E55" s="4"/>
      <c r="F55" s="4"/>
      <c r="G55" s="9"/>
      <c r="H55" s="1"/>
      <c r="I55" s="4"/>
      <c r="J55" s="4"/>
      <c r="K55" s="2">
        <f>IF(C55=[1]Лист1!$C53,1,0)</f>
        <v>1</v>
      </c>
    </row>
    <row r="56" spans="1:11" x14ac:dyDescent="0.25">
      <c r="A56" s="27">
        <v>53</v>
      </c>
      <c r="B56" s="28" t="s">
        <v>478</v>
      </c>
      <c r="C56" s="28" t="s">
        <v>522</v>
      </c>
      <c r="D56" s="4" t="s">
        <v>330</v>
      </c>
      <c r="E56" s="4"/>
      <c r="F56" s="4"/>
      <c r="G56" s="9"/>
      <c r="H56" s="1"/>
      <c r="I56" s="4"/>
      <c r="J56" s="4"/>
      <c r="K56" s="2">
        <f>IF(C56=[1]Лист1!$C54,1,0)</f>
        <v>1</v>
      </c>
    </row>
    <row r="57" spans="1:11" x14ac:dyDescent="0.25">
      <c r="A57" s="27">
        <v>54</v>
      </c>
      <c r="B57" s="28" t="s">
        <v>480</v>
      </c>
      <c r="C57" s="28" t="s">
        <v>523</v>
      </c>
      <c r="D57" s="4" t="s">
        <v>330</v>
      </c>
      <c r="E57" s="4"/>
      <c r="F57" s="4"/>
      <c r="G57" s="9"/>
      <c r="H57" s="1"/>
      <c r="I57" s="4"/>
      <c r="J57" s="4"/>
      <c r="K57" s="2">
        <f>IF(C57=[1]Лист1!$C55,1,0)</f>
        <v>1</v>
      </c>
    </row>
    <row r="58" spans="1:11" x14ac:dyDescent="0.25">
      <c r="A58" s="27">
        <v>55</v>
      </c>
      <c r="B58" s="28" t="s">
        <v>392</v>
      </c>
      <c r="C58" s="28" t="s">
        <v>524</v>
      </c>
      <c r="D58" s="4" t="s">
        <v>330</v>
      </c>
      <c r="E58" s="4"/>
      <c r="F58" s="4"/>
      <c r="G58" s="9"/>
      <c r="H58" s="1"/>
      <c r="I58" s="4"/>
      <c r="J58" s="4"/>
      <c r="K58" s="2">
        <f>IF(C58=[1]Лист1!$C56,1,0)</f>
        <v>1</v>
      </c>
    </row>
    <row r="59" spans="1:11" x14ac:dyDescent="0.25">
      <c r="A59" s="27">
        <v>56</v>
      </c>
      <c r="B59" s="28" t="s">
        <v>393</v>
      </c>
      <c r="C59" s="28" t="s">
        <v>525</v>
      </c>
      <c r="D59" s="4" t="s">
        <v>330</v>
      </c>
      <c r="E59" s="4"/>
      <c r="F59" s="4"/>
      <c r="G59" s="9"/>
      <c r="H59" s="1"/>
      <c r="I59" s="4"/>
      <c r="J59" s="4"/>
      <c r="K59" s="2">
        <f>IF(C59=[1]Лист1!$C57,1,0)</f>
        <v>1</v>
      </c>
    </row>
    <row r="60" spans="1:11" x14ac:dyDescent="0.25">
      <c r="A60" s="27">
        <v>57</v>
      </c>
      <c r="B60" s="28" t="s">
        <v>394</v>
      </c>
      <c r="C60" s="28" t="s">
        <v>526</v>
      </c>
      <c r="D60" s="4" t="s">
        <v>330</v>
      </c>
      <c r="E60" s="4"/>
      <c r="F60" s="4"/>
      <c r="G60" s="9"/>
      <c r="H60" s="1"/>
      <c r="I60" s="4"/>
      <c r="J60" s="4"/>
      <c r="K60" s="2">
        <f>IF(C60=[1]Лист1!$C58,1,0)</f>
        <v>1</v>
      </c>
    </row>
    <row r="61" spans="1:11" x14ac:dyDescent="0.25">
      <c r="A61" s="27">
        <v>58</v>
      </c>
      <c r="B61" s="28" t="s">
        <v>395</v>
      </c>
      <c r="C61" s="28" t="s">
        <v>527</v>
      </c>
      <c r="D61" s="4" t="s">
        <v>330</v>
      </c>
      <c r="E61" s="4"/>
      <c r="F61" s="4"/>
      <c r="G61" s="9"/>
      <c r="H61" s="1"/>
      <c r="I61" s="4"/>
      <c r="J61" s="4"/>
      <c r="K61" s="2">
        <f>IF(C61=[1]Лист1!$C59,1,0)</f>
        <v>1</v>
      </c>
    </row>
    <row r="62" spans="1:11" x14ac:dyDescent="0.25">
      <c r="A62" s="27">
        <v>59</v>
      </c>
      <c r="B62" s="28" t="s">
        <v>712</v>
      </c>
      <c r="C62" s="28" t="s">
        <v>713</v>
      </c>
      <c r="D62" s="4" t="s">
        <v>330</v>
      </c>
      <c r="E62" s="4"/>
      <c r="F62" s="4"/>
      <c r="G62" s="9"/>
      <c r="H62" s="1"/>
      <c r="I62" s="4"/>
      <c r="J62" s="4"/>
      <c r="K62" s="2">
        <f>IF(C62=[1]Лист1!$C60,1,0)</f>
        <v>1</v>
      </c>
    </row>
    <row r="63" spans="1:11" x14ac:dyDescent="0.25">
      <c r="A63" s="27">
        <v>60</v>
      </c>
      <c r="B63" s="28" t="s">
        <v>717</v>
      </c>
      <c r="C63" s="28" t="s">
        <v>718</v>
      </c>
      <c r="D63" s="4" t="s">
        <v>330</v>
      </c>
      <c r="E63" s="4"/>
      <c r="F63" s="4"/>
      <c r="G63" s="9"/>
      <c r="H63" s="1"/>
      <c r="I63" s="4"/>
      <c r="J63" s="4"/>
      <c r="K63" s="2">
        <f>IF(C63=[1]Лист1!$C61,1,0)</f>
        <v>1</v>
      </c>
    </row>
    <row r="64" spans="1:11" x14ac:dyDescent="0.25">
      <c r="A64" s="27">
        <v>61</v>
      </c>
      <c r="B64" s="28" t="s">
        <v>722</v>
      </c>
      <c r="C64" s="28" t="s">
        <v>723</v>
      </c>
      <c r="D64" s="4" t="s">
        <v>330</v>
      </c>
      <c r="E64" s="4"/>
      <c r="F64" s="4"/>
      <c r="G64" s="9"/>
      <c r="H64" s="1"/>
      <c r="I64" s="4"/>
      <c r="J64" s="4"/>
      <c r="K64" s="2">
        <f>IF(C64=[1]Лист1!$C62,1,0)</f>
        <v>1</v>
      </c>
    </row>
    <row r="65" spans="1:11" x14ac:dyDescent="0.25">
      <c r="A65" s="27">
        <v>62</v>
      </c>
      <c r="B65" s="28" t="s">
        <v>727</v>
      </c>
      <c r="C65" s="28" t="s">
        <v>728</v>
      </c>
      <c r="D65" s="4" t="s">
        <v>330</v>
      </c>
      <c r="E65" s="4"/>
      <c r="F65" s="4"/>
      <c r="G65" s="9"/>
      <c r="H65" s="1"/>
      <c r="I65" s="4"/>
      <c r="J65" s="4"/>
      <c r="K65" s="2">
        <f>IF(C65=[1]Лист1!$C63,1,0)</f>
        <v>1</v>
      </c>
    </row>
    <row r="66" spans="1:11" x14ac:dyDescent="0.25">
      <c r="A66" s="27">
        <v>63</v>
      </c>
      <c r="B66" s="28" t="s">
        <v>732</v>
      </c>
      <c r="C66" s="28" t="s">
        <v>733</v>
      </c>
      <c r="D66" s="4" t="s">
        <v>330</v>
      </c>
      <c r="E66" s="4"/>
      <c r="F66" s="4"/>
      <c r="G66" s="9"/>
      <c r="H66" s="1"/>
      <c r="I66" s="4"/>
      <c r="J66" s="4"/>
      <c r="K66" s="2">
        <f>IF(C66=[1]Лист1!$C64,1,0)</f>
        <v>1</v>
      </c>
    </row>
    <row r="67" spans="1:11" x14ac:dyDescent="0.25">
      <c r="A67" s="27">
        <v>64</v>
      </c>
      <c r="B67" s="28" t="s">
        <v>737</v>
      </c>
      <c r="C67" s="28" t="s">
        <v>738</v>
      </c>
      <c r="D67" s="4" t="s">
        <v>330</v>
      </c>
      <c r="E67" s="4"/>
      <c r="F67" s="4"/>
      <c r="G67" s="9"/>
      <c r="H67" s="1"/>
      <c r="I67" s="4"/>
      <c r="J67" s="4"/>
      <c r="K67" s="2">
        <f>IF(C67=[1]Лист1!$C65,1,0)</f>
        <v>1</v>
      </c>
    </row>
    <row r="68" spans="1:11" x14ac:dyDescent="0.25">
      <c r="A68" s="27">
        <v>65</v>
      </c>
      <c r="B68" s="28" t="s">
        <v>742</v>
      </c>
      <c r="C68" s="28" t="s">
        <v>743</v>
      </c>
      <c r="D68" s="4" t="s">
        <v>330</v>
      </c>
      <c r="E68" s="4"/>
      <c r="F68" s="4"/>
      <c r="G68" s="9"/>
      <c r="H68" s="1"/>
      <c r="I68" s="4"/>
      <c r="J68" s="4"/>
      <c r="K68" s="2">
        <f>IF(C68=[1]Лист1!$C66,1,0)</f>
        <v>1</v>
      </c>
    </row>
  </sheetData>
  <sheetProtection algorithmName="SHA-512" hashValue="tabGzzmvvFi1wa5Jnf63Xg2ld47nJp63hgbZR7KR2WCr9MP7paH6EStNLGB8ddd+HybQpL8RRejAhDVAsDsS9A==" saltValue="C876BBR5PUfMk2sUf0QSEQ==" spinCount="100000" sheet="1" autoFilter="0"/>
  <sortState ref="A4:J66">
    <sortCondition ref="B4:B66"/>
  </sortState>
  <mergeCells count="8">
    <mergeCell ref="B1:B3"/>
    <mergeCell ref="A1:A3"/>
    <mergeCell ref="E2:F2"/>
    <mergeCell ref="H2:I2"/>
    <mergeCell ref="E1:J1"/>
    <mergeCell ref="D1:D3"/>
    <mergeCell ref="J2:J3"/>
    <mergeCell ref="C1:C3"/>
  </mergeCell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Data!$F$1:$F$2</xm:f>
          </x14:formula1>
          <xm:sqref>D69:D1048576 D4:D22 D24:D31</xm:sqref>
        </x14:dataValidation>
        <x14:dataValidation type="list" allowBlank="1" showInputMessage="1" showErrorMessage="1">
          <x14:formula1>
            <xm:f>'P:\Организации\ООО Триод\ДУ - Форма 2\[ND_f2_2018.xlsx]Data'!#REF!</xm:f>
          </x14:formula1>
          <xm:sqref>D23 D32:D68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7"/>
  <sheetViews>
    <sheetView workbookViewId="0">
      <pane xSplit="2" ySplit="2" topLeftCell="C3" activePane="bottomRight" state="frozen"/>
      <selection activeCell="B1" sqref="B1:B3"/>
      <selection pane="topRight" activeCell="B1" sqref="B1:B3"/>
      <selection pane="bottomLeft" activeCell="B1" sqref="B1:B3"/>
      <selection pane="bottomRight" activeCell="O3" sqref="O3:O67"/>
    </sheetView>
  </sheetViews>
  <sheetFormatPr defaultRowHeight="15" x14ac:dyDescent="0.25"/>
  <cols>
    <col min="1" max="1" width="4.7109375" style="12" customWidth="1"/>
    <col min="2" max="2" width="32.7109375" style="13" customWidth="1"/>
    <col min="3" max="3" width="10.7109375" style="13" customWidth="1"/>
    <col min="4" max="4" width="30.7109375" style="2" customWidth="1"/>
    <col min="5" max="5" width="10.7109375" style="10" customWidth="1"/>
    <col min="6" max="6" width="10.7109375" style="2" customWidth="1"/>
    <col min="7" max="7" width="10.7109375" style="10" customWidth="1"/>
    <col min="8" max="8" width="10.7109375" style="2" customWidth="1"/>
    <col min="9" max="9" width="10.7109375" style="10" customWidth="1"/>
    <col min="10" max="10" width="10.7109375" style="2" customWidth="1"/>
    <col min="11" max="11" width="10.7109375" style="10" customWidth="1"/>
    <col min="12" max="12" width="10.7109375" style="2" customWidth="1"/>
    <col min="13" max="13" width="10.7109375" style="10" customWidth="1"/>
    <col min="14" max="14" width="10.7109375" style="2" customWidth="1"/>
    <col min="15" max="16384" width="9.140625" style="2"/>
  </cols>
  <sheetData>
    <row r="1" spans="1:15" s="15" customFormat="1" ht="60" customHeight="1" x14ac:dyDescent="0.25">
      <c r="A1" s="50" t="s">
        <v>0</v>
      </c>
      <c r="B1" s="50" t="s">
        <v>1</v>
      </c>
      <c r="C1" s="50" t="s">
        <v>500</v>
      </c>
      <c r="D1" s="50" t="s">
        <v>446</v>
      </c>
      <c r="E1" s="48" t="s">
        <v>259</v>
      </c>
      <c r="F1" s="49"/>
      <c r="G1" s="48" t="s">
        <v>263</v>
      </c>
      <c r="H1" s="49"/>
      <c r="I1" s="48" t="s">
        <v>264</v>
      </c>
      <c r="J1" s="49"/>
      <c r="K1" s="48" t="s">
        <v>530</v>
      </c>
      <c r="L1" s="49"/>
      <c r="M1" s="48" t="s">
        <v>532</v>
      </c>
      <c r="N1" s="49"/>
    </row>
    <row r="2" spans="1:15" s="15" customFormat="1" ht="15" customHeight="1" x14ac:dyDescent="0.25">
      <c r="A2" s="52"/>
      <c r="B2" s="52"/>
      <c r="C2" s="52"/>
      <c r="D2" s="52"/>
      <c r="E2" s="14" t="s">
        <v>260</v>
      </c>
      <c r="F2" s="14" t="s">
        <v>261</v>
      </c>
      <c r="G2" s="14" t="s">
        <v>262</v>
      </c>
      <c r="H2" s="14" t="s">
        <v>267</v>
      </c>
      <c r="I2" s="14" t="s">
        <v>265</v>
      </c>
      <c r="J2" s="14" t="s">
        <v>266</v>
      </c>
      <c r="K2" s="40" t="s">
        <v>529</v>
      </c>
      <c r="L2" s="40" t="s">
        <v>531</v>
      </c>
      <c r="M2" s="40" t="s">
        <v>533</v>
      </c>
      <c r="N2" s="40" t="s">
        <v>534</v>
      </c>
    </row>
    <row r="3" spans="1:15" x14ac:dyDescent="0.25">
      <c r="A3" s="27">
        <v>1</v>
      </c>
      <c r="B3" s="28" t="s">
        <v>571</v>
      </c>
      <c r="C3" s="28" t="s">
        <v>572</v>
      </c>
      <c r="D3" s="4" t="s">
        <v>330</v>
      </c>
      <c r="E3" s="1"/>
      <c r="F3" s="4"/>
      <c r="G3" s="1"/>
      <c r="H3" s="4"/>
      <c r="I3" s="1"/>
      <c r="J3" s="4"/>
      <c r="K3" s="1"/>
      <c r="L3" s="4"/>
      <c r="M3" s="1"/>
      <c r="N3" s="4"/>
      <c r="O3" s="2">
        <f>IF(C3=[1]Лист1!$C2,1,0)</f>
        <v>1</v>
      </c>
    </row>
    <row r="4" spans="1:15" x14ac:dyDescent="0.25">
      <c r="A4" s="27">
        <v>2</v>
      </c>
      <c r="B4" s="28" t="s">
        <v>576</v>
      </c>
      <c r="C4" s="28" t="s">
        <v>577</v>
      </c>
      <c r="D4" s="4" t="s">
        <v>330</v>
      </c>
      <c r="E4" s="1"/>
      <c r="F4" s="4"/>
      <c r="G4" s="1"/>
      <c r="H4" s="4"/>
      <c r="I4" s="1"/>
      <c r="J4" s="4"/>
      <c r="K4" s="1"/>
      <c r="L4" s="4"/>
      <c r="M4" s="1"/>
      <c r="N4" s="4"/>
      <c r="O4" s="2">
        <f>IF(C4=[1]Лист1!$C3,1,0)</f>
        <v>1</v>
      </c>
    </row>
    <row r="5" spans="1:15" x14ac:dyDescent="0.25">
      <c r="A5" s="27">
        <v>3</v>
      </c>
      <c r="B5" s="28" t="s">
        <v>580</v>
      </c>
      <c r="C5" s="28" t="s">
        <v>581</v>
      </c>
      <c r="D5" s="4" t="s">
        <v>330</v>
      </c>
      <c r="E5" s="1"/>
      <c r="F5" s="4"/>
      <c r="G5" s="1"/>
      <c r="H5" s="4"/>
      <c r="I5" s="1"/>
      <c r="J5" s="4"/>
      <c r="K5" s="1"/>
      <c r="L5" s="4"/>
      <c r="M5" s="1"/>
      <c r="N5" s="4"/>
      <c r="O5" s="2">
        <f>IF(C5=[1]Лист1!$C4,1,0)</f>
        <v>1</v>
      </c>
    </row>
    <row r="6" spans="1:15" x14ac:dyDescent="0.25">
      <c r="A6" s="27">
        <v>4</v>
      </c>
      <c r="B6" s="28" t="s">
        <v>584</v>
      </c>
      <c r="C6" s="28" t="s">
        <v>585</v>
      </c>
      <c r="D6" s="4" t="s">
        <v>330</v>
      </c>
      <c r="E6" s="1"/>
      <c r="F6" s="4"/>
      <c r="G6" s="1"/>
      <c r="H6" s="4"/>
      <c r="I6" s="1"/>
      <c r="J6" s="4"/>
      <c r="K6" s="1"/>
      <c r="L6" s="4"/>
      <c r="M6" s="1"/>
      <c r="N6" s="4"/>
      <c r="O6" s="2">
        <f>IF(C6=[1]Лист1!$C5,1,0)</f>
        <v>1</v>
      </c>
    </row>
    <row r="7" spans="1:15" x14ac:dyDescent="0.25">
      <c r="A7" s="27">
        <v>5</v>
      </c>
      <c r="B7" s="28" t="s">
        <v>588</v>
      </c>
      <c r="C7" s="28" t="s">
        <v>589</v>
      </c>
      <c r="D7" s="4" t="s">
        <v>330</v>
      </c>
      <c r="E7" s="1"/>
      <c r="F7" s="4"/>
      <c r="G7" s="1"/>
      <c r="H7" s="4"/>
      <c r="I7" s="1"/>
      <c r="J7" s="4"/>
      <c r="K7" s="1"/>
      <c r="L7" s="4"/>
      <c r="M7" s="1"/>
      <c r="N7" s="4"/>
      <c r="O7" s="2">
        <f>IF(C7=[1]Лист1!$C6,1,0)</f>
        <v>1</v>
      </c>
    </row>
    <row r="8" spans="1:15" x14ac:dyDescent="0.25">
      <c r="A8" s="27">
        <v>6</v>
      </c>
      <c r="B8" s="28" t="s">
        <v>592</v>
      </c>
      <c r="C8" s="28" t="s">
        <v>593</v>
      </c>
      <c r="D8" s="4" t="s">
        <v>330</v>
      </c>
      <c r="E8" s="1"/>
      <c r="F8" s="4"/>
      <c r="G8" s="1"/>
      <c r="H8" s="4"/>
      <c r="I8" s="1"/>
      <c r="J8" s="4"/>
      <c r="K8" s="1"/>
      <c r="L8" s="4"/>
      <c r="M8" s="1"/>
      <c r="N8" s="4"/>
      <c r="O8" s="2">
        <f>IF(C8=[1]Лист1!$C7,1,0)</f>
        <v>1</v>
      </c>
    </row>
    <row r="9" spans="1:15" x14ac:dyDescent="0.25">
      <c r="A9" s="27">
        <v>7</v>
      </c>
      <c r="B9" s="28" t="s">
        <v>597</v>
      </c>
      <c r="C9" s="28" t="s">
        <v>598</v>
      </c>
      <c r="D9" s="4" t="s">
        <v>330</v>
      </c>
      <c r="E9" s="1"/>
      <c r="F9" s="4"/>
      <c r="G9" s="1"/>
      <c r="H9" s="4"/>
      <c r="I9" s="1"/>
      <c r="J9" s="4"/>
      <c r="K9" s="1"/>
      <c r="L9" s="4"/>
      <c r="M9" s="1"/>
      <c r="N9" s="4"/>
      <c r="O9" s="2">
        <f>IF(C9=[1]Лист1!$C8,1,0)</f>
        <v>1</v>
      </c>
    </row>
    <row r="10" spans="1:15" x14ac:dyDescent="0.25">
      <c r="A10" s="27">
        <v>8</v>
      </c>
      <c r="B10" s="28" t="s">
        <v>602</v>
      </c>
      <c r="C10" s="28" t="s">
        <v>603</v>
      </c>
      <c r="D10" s="4" t="s">
        <v>330</v>
      </c>
      <c r="E10" s="1"/>
      <c r="F10" s="4"/>
      <c r="G10" s="1"/>
      <c r="H10" s="4"/>
      <c r="I10" s="1"/>
      <c r="J10" s="4"/>
      <c r="K10" s="1"/>
      <c r="L10" s="4"/>
      <c r="M10" s="1"/>
      <c r="N10" s="4"/>
      <c r="O10" s="2">
        <f>IF(C10=[1]Лист1!$C9,1,0)</f>
        <v>1</v>
      </c>
    </row>
    <row r="11" spans="1:15" x14ac:dyDescent="0.25">
      <c r="A11" s="27">
        <v>9</v>
      </c>
      <c r="B11" s="28" t="s">
        <v>607</v>
      </c>
      <c r="C11" s="28" t="s">
        <v>608</v>
      </c>
      <c r="D11" s="4" t="s">
        <v>330</v>
      </c>
      <c r="E11" s="1"/>
      <c r="F11" s="4"/>
      <c r="G11" s="1"/>
      <c r="H11" s="4"/>
      <c r="I11" s="1"/>
      <c r="J11" s="4"/>
      <c r="K11" s="1"/>
      <c r="L11" s="4"/>
      <c r="M11" s="1"/>
      <c r="N11" s="4"/>
      <c r="O11" s="2">
        <f>IF(C11=[1]Лист1!$C10,1,0)</f>
        <v>1</v>
      </c>
    </row>
    <row r="12" spans="1:15" x14ac:dyDescent="0.25">
      <c r="A12" s="27">
        <v>10</v>
      </c>
      <c r="B12" s="28" t="s">
        <v>612</v>
      </c>
      <c r="C12" s="28" t="s">
        <v>613</v>
      </c>
      <c r="D12" s="4" t="s">
        <v>330</v>
      </c>
      <c r="E12" s="1"/>
      <c r="F12" s="4"/>
      <c r="G12" s="1"/>
      <c r="H12" s="4"/>
      <c r="I12" s="1"/>
      <c r="J12" s="4"/>
      <c r="K12" s="1"/>
      <c r="L12" s="4"/>
      <c r="M12" s="1"/>
      <c r="N12" s="4"/>
      <c r="O12" s="2">
        <f>IF(C12=[1]Лист1!$C11,1,0)</f>
        <v>1</v>
      </c>
    </row>
    <row r="13" spans="1:15" x14ac:dyDescent="0.25">
      <c r="A13" s="27">
        <v>11</v>
      </c>
      <c r="B13" s="28" t="s">
        <v>617</v>
      </c>
      <c r="C13" s="28" t="s">
        <v>618</v>
      </c>
      <c r="D13" s="4" t="s">
        <v>385</v>
      </c>
      <c r="E13" s="1">
        <v>42972</v>
      </c>
      <c r="F13" s="4" t="s">
        <v>540</v>
      </c>
      <c r="G13" s="1"/>
      <c r="H13" s="4"/>
      <c r="I13" s="1"/>
      <c r="J13" s="4"/>
      <c r="K13" s="1"/>
      <c r="L13" s="4"/>
      <c r="M13" s="1"/>
      <c r="N13" s="4"/>
      <c r="O13" s="2">
        <f>IF(C13=[1]Лист1!$C12,1,0)</f>
        <v>1</v>
      </c>
    </row>
    <row r="14" spans="1:15" x14ac:dyDescent="0.25">
      <c r="A14" s="27">
        <v>12</v>
      </c>
      <c r="B14" s="28" t="s">
        <v>622</v>
      </c>
      <c r="C14" s="28" t="s">
        <v>623</v>
      </c>
      <c r="D14" s="4" t="s">
        <v>385</v>
      </c>
      <c r="E14" s="1"/>
      <c r="F14" s="4"/>
      <c r="G14" s="1"/>
      <c r="H14" s="4"/>
      <c r="I14" s="1"/>
      <c r="J14" s="4"/>
      <c r="K14" s="1"/>
      <c r="L14" s="4"/>
      <c r="M14" s="1"/>
      <c r="N14" s="4"/>
      <c r="O14" s="2">
        <f>IF(C14=[1]Лист1!$C13,1,0)</f>
        <v>1</v>
      </c>
    </row>
    <row r="15" spans="1:15" x14ac:dyDescent="0.25">
      <c r="A15" s="27">
        <v>13</v>
      </c>
      <c r="B15" s="28" t="s">
        <v>627</v>
      </c>
      <c r="C15" s="28" t="s">
        <v>628</v>
      </c>
      <c r="D15" s="4" t="s">
        <v>330</v>
      </c>
      <c r="E15" s="1"/>
      <c r="F15" s="4"/>
      <c r="G15" s="1"/>
      <c r="H15" s="4"/>
      <c r="I15" s="1"/>
      <c r="J15" s="4"/>
      <c r="K15" s="1"/>
      <c r="L15" s="4"/>
      <c r="M15" s="1"/>
      <c r="N15" s="4"/>
      <c r="O15" s="2">
        <f>IF(C15=[1]Лист1!$C14,1,0)</f>
        <v>1</v>
      </c>
    </row>
    <row r="16" spans="1:15" x14ac:dyDescent="0.25">
      <c r="A16" s="27">
        <v>14</v>
      </c>
      <c r="B16" s="28" t="s">
        <v>632</v>
      </c>
      <c r="C16" s="28" t="s">
        <v>633</v>
      </c>
      <c r="D16" s="4" t="s">
        <v>330</v>
      </c>
      <c r="E16" s="1"/>
      <c r="F16" s="4"/>
      <c r="G16" s="1"/>
      <c r="H16" s="4"/>
      <c r="I16" s="1"/>
      <c r="J16" s="4"/>
      <c r="K16" s="1"/>
      <c r="L16" s="4"/>
      <c r="M16" s="1"/>
      <c r="N16" s="4"/>
      <c r="O16" s="2">
        <f>IF(C16=[1]Лист1!$C15,1,0)</f>
        <v>1</v>
      </c>
    </row>
    <row r="17" spans="1:15" x14ac:dyDescent="0.25">
      <c r="A17" s="27">
        <v>15</v>
      </c>
      <c r="B17" s="28" t="s">
        <v>637</v>
      </c>
      <c r="C17" s="28" t="s">
        <v>638</v>
      </c>
      <c r="D17" s="4" t="s">
        <v>330</v>
      </c>
      <c r="E17" s="1"/>
      <c r="F17" s="4"/>
      <c r="G17" s="1"/>
      <c r="H17" s="4"/>
      <c r="I17" s="1"/>
      <c r="J17" s="4"/>
      <c r="K17" s="1"/>
      <c r="L17" s="4"/>
      <c r="M17" s="1"/>
      <c r="N17" s="4"/>
      <c r="O17" s="2">
        <f>IF(C17=[1]Лист1!$C16,1,0)</f>
        <v>1</v>
      </c>
    </row>
    <row r="18" spans="1:15" x14ac:dyDescent="0.25">
      <c r="A18" s="27">
        <v>16</v>
      </c>
      <c r="B18" s="28" t="s">
        <v>642</v>
      </c>
      <c r="C18" s="28" t="s">
        <v>643</v>
      </c>
      <c r="D18" s="4" t="s">
        <v>330</v>
      </c>
      <c r="E18" s="1"/>
      <c r="F18" s="4"/>
      <c r="G18" s="1"/>
      <c r="H18" s="4"/>
      <c r="I18" s="1"/>
      <c r="J18" s="4"/>
      <c r="K18" s="1"/>
      <c r="L18" s="4"/>
      <c r="M18" s="1"/>
      <c r="N18" s="4"/>
      <c r="O18" s="2">
        <f>IF(C18=[1]Лист1!$C17,1,0)</f>
        <v>1</v>
      </c>
    </row>
    <row r="19" spans="1:15" x14ac:dyDescent="0.25">
      <c r="A19" s="27">
        <v>17</v>
      </c>
      <c r="B19" s="28" t="s">
        <v>647</v>
      </c>
      <c r="C19" s="28" t="s">
        <v>648</v>
      </c>
      <c r="D19" s="4" t="s">
        <v>385</v>
      </c>
      <c r="E19" s="1">
        <v>43003</v>
      </c>
      <c r="F19" s="4">
        <v>4</v>
      </c>
      <c r="G19" s="1"/>
      <c r="H19" s="4"/>
      <c r="I19" s="1"/>
      <c r="J19" s="4"/>
      <c r="K19" s="1"/>
      <c r="L19" s="4"/>
      <c r="M19" s="1"/>
      <c r="N19" s="4"/>
      <c r="O19" s="2">
        <f>IF(C19=[1]Лист1!$C18,1,0)</f>
        <v>1</v>
      </c>
    </row>
    <row r="20" spans="1:15" x14ac:dyDescent="0.25">
      <c r="A20" s="27">
        <v>18</v>
      </c>
      <c r="B20" s="28" t="s">
        <v>652</v>
      </c>
      <c r="C20" s="28" t="s">
        <v>653</v>
      </c>
      <c r="D20" s="4" t="s">
        <v>330</v>
      </c>
      <c r="E20" s="1"/>
      <c r="F20" s="4"/>
      <c r="G20" s="1"/>
      <c r="H20" s="4"/>
      <c r="I20" s="1"/>
      <c r="J20" s="4"/>
      <c r="K20" s="1"/>
      <c r="L20" s="4"/>
      <c r="M20" s="1"/>
      <c r="N20" s="4"/>
      <c r="O20" s="2">
        <f>IF(C20=[1]Лист1!$C19,1,0)</f>
        <v>1</v>
      </c>
    </row>
    <row r="21" spans="1:15" x14ac:dyDescent="0.25">
      <c r="A21" s="27">
        <v>19</v>
      </c>
      <c r="B21" s="28" t="s">
        <v>657</v>
      </c>
      <c r="C21" s="28" t="s">
        <v>658</v>
      </c>
      <c r="D21" s="4" t="s">
        <v>385</v>
      </c>
      <c r="E21" s="1">
        <v>43021</v>
      </c>
      <c r="F21" s="4">
        <v>2</v>
      </c>
      <c r="G21" s="1"/>
      <c r="H21" s="4"/>
      <c r="I21" s="1"/>
      <c r="J21" s="4"/>
      <c r="K21" s="1"/>
      <c r="L21" s="4"/>
      <c r="M21" s="1"/>
      <c r="N21" s="4"/>
      <c r="O21" s="2">
        <f>IF(C21=[1]Лист1!$C20,1,0)</f>
        <v>1</v>
      </c>
    </row>
    <row r="22" spans="1:15" x14ac:dyDescent="0.25">
      <c r="A22" s="27">
        <v>20</v>
      </c>
      <c r="B22" s="28" t="s">
        <v>662</v>
      </c>
      <c r="C22" s="28" t="s">
        <v>663</v>
      </c>
      <c r="D22" s="4" t="s">
        <v>330</v>
      </c>
      <c r="E22" s="1"/>
      <c r="F22" s="4"/>
      <c r="G22" s="1"/>
      <c r="H22" s="4"/>
      <c r="I22" s="1"/>
      <c r="J22" s="4"/>
      <c r="K22" s="1"/>
      <c r="L22" s="4"/>
      <c r="M22" s="1"/>
      <c r="N22" s="4"/>
      <c r="O22" s="2">
        <f>IF(C22=[1]Лист1!$C21,1,0)</f>
        <v>1</v>
      </c>
    </row>
    <row r="23" spans="1:15" x14ac:dyDescent="0.25">
      <c r="A23" s="27">
        <v>21</v>
      </c>
      <c r="B23" s="28" t="s">
        <v>667</v>
      </c>
      <c r="C23" s="28" t="s">
        <v>668</v>
      </c>
      <c r="D23" s="4" t="s">
        <v>330</v>
      </c>
      <c r="E23" s="1"/>
      <c r="F23" s="4"/>
      <c r="G23" s="1"/>
      <c r="H23" s="4"/>
      <c r="I23" s="1"/>
      <c r="J23" s="4"/>
      <c r="K23" s="1"/>
      <c r="L23" s="4"/>
      <c r="M23" s="1"/>
      <c r="N23" s="4"/>
      <c r="O23" s="2">
        <f>IF(C23=[1]Лист1!$C22,1,0)</f>
        <v>1</v>
      </c>
    </row>
    <row r="24" spans="1:15" x14ac:dyDescent="0.25">
      <c r="A24" s="27">
        <v>22</v>
      </c>
      <c r="B24" s="28" t="s">
        <v>672</v>
      </c>
      <c r="C24" s="28" t="s">
        <v>673</v>
      </c>
      <c r="D24" s="4" t="s">
        <v>385</v>
      </c>
      <c r="E24" s="1">
        <v>42990</v>
      </c>
      <c r="F24" s="4" t="s">
        <v>540</v>
      </c>
      <c r="G24" s="1"/>
      <c r="H24" s="4"/>
      <c r="I24" s="1"/>
      <c r="J24" s="4"/>
      <c r="K24" s="1"/>
      <c r="L24" s="4"/>
      <c r="M24" s="1"/>
      <c r="N24" s="4"/>
      <c r="O24" s="2">
        <f>IF(C24=[1]Лист1!$C23,1,0)</f>
        <v>1</v>
      </c>
    </row>
    <row r="25" spans="1:15" x14ac:dyDescent="0.25">
      <c r="A25" s="27">
        <v>23</v>
      </c>
      <c r="B25" s="28" t="s">
        <v>677</v>
      </c>
      <c r="C25" s="28" t="s">
        <v>678</v>
      </c>
      <c r="D25" s="4" t="s">
        <v>330</v>
      </c>
      <c r="E25" s="1"/>
      <c r="F25" s="4"/>
      <c r="G25" s="1"/>
      <c r="H25" s="4"/>
      <c r="I25" s="1"/>
      <c r="J25" s="4"/>
      <c r="K25" s="1"/>
      <c r="L25" s="4"/>
      <c r="M25" s="1"/>
      <c r="N25" s="4"/>
      <c r="O25" s="2">
        <f>IF(C25=[1]Лист1!$C24,1,0)</f>
        <v>1</v>
      </c>
    </row>
    <row r="26" spans="1:15" x14ac:dyDescent="0.25">
      <c r="A26" s="27">
        <v>24</v>
      </c>
      <c r="B26" s="28" t="s">
        <v>682</v>
      </c>
      <c r="C26" s="28" t="s">
        <v>683</v>
      </c>
      <c r="D26" s="4" t="s">
        <v>330</v>
      </c>
      <c r="E26" s="1"/>
      <c r="F26" s="4"/>
      <c r="G26" s="1"/>
      <c r="H26" s="4"/>
      <c r="I26" s="1"/>
      <c r="J26" s="4"/>
      <c r="K26" s="1"/>
      <c r="L26" s="4"/>
      <c r="M26" s="1"/>
      <c r="N26" s="4"/>
      <c r="O26" s="2">
        <f>IF(C26=[1]Лист1!$C25,1,0)</f>
        <v>1</v>
      </c>
    </row>
    <row r="27" spans="1:15" x14ac:dyDescent="0.25">
      <c r="A27" s="27">
        <v>25</v>
      </c>
      <c r="B27" s="28" t="s">
        <v>687</v>
      </c>
      <c r="C27" s="28" t="s">
        <v>688</v>
      </c>
      <c r="D27" s="4" t="s">
        <v>330</v>
      </c>
      <c r="E27" s="1"/>
      <c r="F27" s="4"/>
      <c r="G27" s="1"/>
      <c r="H27" s="4"/>
      <c r="I27" s="1"/>
      <c r="J27" s="4"/>
      <c r="K27" s="1"/>
      <c r="L27" s="4"/>
      <c r="M27" s="1"/>
      <c r="N27" s="4"/>
      <c r="O27" s="2">
        <f>IF(C27=[1]Лист1!$C26,1,0)</f>
        <v>1</v>
      </c>
    </row>
    <row r="28" spans="1:15" x14ac:dyDescent="0.25">
      <c r="A28" s="27">
        <v>26</v>
      </c>
      <c r="B28" s="28" t="s">
        <v>692</v>
      </c>
      <c r="C28" s="28" t="s">
        <v>693</v>
      </c>
      <c r="D28" s="4" t="s">
        <v>385</v>
      </c>
      <c r="E28" s="1">
        <v>43097</v>
      </c>
      <c r="F28" s="4" t="s">
        <v>540</v>
      </c>
      <c r="G28" s="1"/>
      <c r="H28" s="4"/>
      <c r="I28" s="1"/>
      <c r="J28" s="4"/>
      <c r="K28" s="1"/>
      <c r="L28" s="4"/>
      <c r="M28" s="1"/>
      <c r="N28" s="4"/>
      <c r="O28" s="2">
        <f>IF(C28=[1]Лист1!$C27,1,0)</f>
        <v>1</v>
      </c>
    </row>
    <row r="29" spans="1:15" x14ac:dyDescent="0.25">
      <c r="A29" s="27">
        <v>27</v>
      </c>
      <c r="B29" s="28" t="s">
        <v>697</v>
      </c>
      <c r="C29" s="28" t="s">
        <v>698</v>
      </c>
      <c r="D29" s="4" t="s">
        <v>330</v>
      </c>
      <c r="E29" s="1"/>
      <c r="F29" s="4"/>
      <c r="G29" s="1"/>
      <c r="H29" s="4"/>
      <c r="I29" s="1"/>
      <c r="J29" s="4"/>
      <c r="K29" s="1"/>
      <c r="L29" s="4"/>
      <c r="M29" s="1"/>
      <c r="N29" s="4"/>
      <c r="O29" s="2">
        <f>IF(C29=[1]Лист1!$C28,1,0)</f>
        <v>1</v>
      </c>
    </row>
    <row r="30" spans="1:15" x14ac:dyDescent="0.25">
      <c r="A30" s="27">
        <v>28</v>
      </c>
      <c r="B30" s="28" t="s">
        <v>702</v>
      </c>
      <c r="C30" s="28" t="s">
        <v>703</v>
      </c>
      <c r="D30" s="4" t="s">
        <v>385</v>
      </c>
      <c r="E30" s="1">
        <v>42974</v>
      </c>
      <c r="F30" s="4" t="s">
        <v>540</v>
      </c>
      <c r="G30" s="1"/>
      <c r="H30" s="4"/>
      <c r="I30" s="1"/>
      <c r="J30" s="4"/>
      <c r="K30" s="1"/>
      <c r="L30" s="4"/>
      <c r="M30" s="1"/>
      <c r="N30" s="4"/>
      <c r="O30" s="2">
        <f>IF(C30=[1]Лист1!$C29,1,0)</f>
        <v>1</v>
      </c>
    </row>
    <row r="31" spans="1:15" x14ac:dyDescent="0.25">
      <c r="A31" s="27">
        <v>29</v>
      </c>
      <c r="B31" s="28" t="s">
        <v>447</v>
      </c>
      <c r="C31" s="28" t="s">
        <v>501</v>
      </c>
      <c r="D31" s="4" t="s">
        <v>330</v>
      </c>
      <c r="E31" s="1"/>
      <c r="F31" s="4"/>
      <c r="G31" s="1"/>
      <c r="H31" s="4"/>
      <c r="I31" s="1"/>
      <c r="J31" s="4"/>
      <c r="K31" s="1"/>
      <c r="L31" s="4"/>
      <c r="M31" s="1"/>
      <c r="N31" s="4"/>
      <c r="O31" s="2">
        <f>IF(C31=[1]Лист1!$C30,1,0)</f>
        <v>1</v>
      </c>
    </row>
    <row r="32" spans="1:15" x14ac:dyDescent="0.25">
      <c r="A32" s="27">
        <v>30</v>
      </c>
      <c r="B32" s="28" t="s">
        <v>449</v>
      </c>
      <c r="C32" s="28" t="s">
        <v>502</v>
      </c>
      <c r="D32" s="4" t="s">
        <v>330</v>
      </c>
      <c r="E32" s="1"/>
      <c r="F32" s="4"/>
      <c r="G32" s="1"/>
      <c r="H32" s="4"/>
      <c r="I32" s="1"/>
      <c r="J32" s="4"/>
      <c r="K32" s="1"/>
      <c r="L32" s="4"/>
      <c r="M32" s="1"/>
      <c r="N32" s="4"/>
      <c r="O32" s="2">
        <f>IF(C32=[1]Лист1!$C31,1,0)</f>
        <v>1</v>
      </c>
    </row>
    <row r="33" spans="1:15" x14ac:dyDescent="0.25">
      <c r="A33" s="27">
        <v>31</v>
      </c>
      <c r="B33" s="28" t="s">
        <v>451</v>
      </c>
      <c r="C33" s="28" t="s">
        <v>503</v>
      </c>
      <c r="D33" s="4" t="s">
        <v>330</v>
      </c>
      <c r="E33" s="1"/>
      <c r="F33" s="4"/>
      <c r="G33" s="1"/>
      <c r="H33" s="4"/>
      <c r="I33" s="1"/>
      <c r="J33" s="4"/>
      <c r="K33" s="1"/>
      <c r="L33" s="4"/>
      <c r="M33" s="1"/>
      <c r="N33" s="4"/>
      <c r="O33" s="2">
        <f>IF(C33=[1]Лист1!$C32,1,0)</f>
        <v>1</v>
      </c>
    </row>
    <row r="34" spans="1:15" x14ac:dyDescent="0.25">
      <c r="A34" s="27">
        <v>32</v>
      </c>
      <c r="B34" s="28" t="s">
        <v>453</v>
      </c>
      <c r="C34" s="28" t="s">
        <v>504</v>
      </c>
      <c r="D34" s="4" t="s">
        <v>330</v>
      </c>
      <c r="E34" s="1"/>
      <c r="F34" s="4"/>
      <c r="G34" s="1"/>
      <c r="H34" s="4"/>
      <c r="I34" s="1"/>
      <c r="J34" s="4"/>
      <c r="K34" s="1"/>
      <c r="L34" s="4"/>
      <c r="M34" s="1"/>
      <c r="N34" s="4"/>
      <c r="O34" s="2">
        <f>IF(C34=[1]Лист1!$C33,1,0)</f>
        <v>1</v>
      </c>
    </row>
    <row r="35" spans="1:15" x14ac:dyDescent="0.25">
      <c r="A35" s="27">
        <v>33</v>
      </c>
      <c r="B35" s="28" t="s">
        <v>455</v>
      </c>
      <c r="C35" s="28" t="s">
        <v>505</v>
      </c>
      <c r="D35" s="4" t="s">
        <v>330</v>
      </c>
      <c r="E35" s="1"/>
      <c r="F35" s="4"/>
      <c r="G35" s="1"/>
      <c r="H35" s="4"/>
      <c r="I35" s="1"/>
      <c r="J35" s="4"/>
      <c r="K35" s="1"/>
      <c r="L35" s="4"/>
      <c r="M35" s="1"/>
      <c r="N35" s="4"/>
      <c r="O35" s="2">
        <f>IF(C35=[1]Лист1!$C34,1,0)</f>
        <v>1</v>
      </c>
    </row>
    <row r="36" spans="1:15" x14ac:dyDescent="0.25">
      <c r="A36" s="27">
        <v>34</v>
      </c>
      <c r="B36" s="28" t="s">
        <v>386</v>
      </c>
      <c r="C36" s="28" t="s">
        <v>506</v>
      </c>
      <c r="D36" s="4" t="s">
        <v>330</v>
      </c>
      <c r="E36" s="1"/>
      <c r="F36" s="4"/>
      <c r="G36" s="1"/>
      <c r="H36" s="4"/>
      <c r="I36" s="1"/>
      <c r="J36" s="4"/>
      <c r="K36" s="1"/>
      <c r="L36" s="4"/>
      <c r="M36" s="1"/>
      <c r="N36" s="4"/>
      <c r="O36" s="2">
        <f>IF(C36=[1]Лист1!$C35,1,0)</f>
        <v>1</v>
      </c>
    </row>
    <row r="37" spans="1:15" x14ac:dyDescent="0.25">
      <c r="A37" s="27">
        <v>35</v>
      </c>
      <c r="B37" s="28" t="s">
        <v>458</v>
      </c>
      <c r="C37" s="28" t="s">
        <v>507</v>
      </c>
      <c r="D37" s="4" t="s">
        <v>330</v>
      </c>
      <c r="E37" s="1"/>
      <c r="F37" s="4"/>
      <c r="G37" s="1"/>
      <c r="H37" s="4"/>
      <c r="I37" s="1"/>
      <c r="J37" s="4"/>
      <c r="K37" s="1"/>
      <c r="L37" s="4"/>
      <c r="M37" s="1"/>
      <c r="N37" s="4"/>
      <c r="O37" s="2">
        <f>IF(C37=[1]Лист1!$C36,1,0)</f>
        <v>1</v>
      </c>
    </row>
    <row r="38" spans="1:15" x14ac:dyDescent="0.25">
      <c r="A38" s="27">
        <v>36</v>
      </c>
      <c r="B38" s="28" t="s">
        <v>387</v>
      </c>
      <c r="C38" s="28" t="s">
        <v>508</v>
      </c>
      <c r="D38" s="4" t="s">
        <v>330</v>
      </c>
      <c r="E38" s="1"/>
      <c r="F38" s="4"/>
      <c r="G38" s="1"/>
      <c r="H38" s="4"/>
      <c r="I38" s="1"/>
      <c r="J38" s="4"/>
      <c r="K38" s="1"/>
      <c r="L38" s="4"/>
      <c r="M38" s="1"/>
      <c r="N38" s="4"/>
      <c r="O38" s="2">
        <f>IF(C38=[1]Лист1!$C37,1,0)</f>
        <v>1</v>
      </c>
    </row>
    <row r="39" spans="1:15" x14ac:dyDescent="0.25">
      <c r="A39" s="27">
        <v>37</v>
      </c>
      <c r="B39" s="28" t="s">
        <v>388</v>
      </c>
      <c r="C39" s="28" t="s">
        <v>511</v>
      </c>
      <c r="D39" s="4" t="s">
        <v>330</v>
      </c>
      <c r="E39" s="1"/>
      <c r="F39" s="4"/>
      <c r="G39" s="1"/>
      <c r="H39" s="4"/>
      <c r="I39" s="1"/>
      <c r="J39" s="4"/>
      <c r="K39" s="1"/>
      <c r="L39" s="4"/>
      <c r="M39" s="1"/>
      <c r="N39" s="4"/>
      <c r="O39" s="2">
        <f>IF(C39=[1]Лист1!$C38,1,0)</f>
        <v>1</v>
      </c>
    </row>
    <row r="40" spans="1:15" x14ac:dyDescent="0.25">
      <c r="A40" s="27">
        <v>38</v>
      </c>
      <c r="B40" s="28" t="s">
        <v>460</v>
      </c>
      <c r="C40" s="28" t="s">
        <v>509</v>
      </c>
      <c r="D40" s="4" t="s">
        <v>330</v>
      </c>
      <c r="E40" s="1"/>
      <c r="F40" s="4"/>
      <c r="G40" s="1"/>
      <c r="H40" s="4"/>
      <c r="I40" s="1"/>
      <c r="J40" s="4"/>
      <c r="K40" s="1"/>
      <c r="L40" s="4"/>
      <c r="M40" s="1"/>
      <c r="N40" s="4"/>
      <c r="O40" s="2">
        <f>IF(C40=[1]Лист1!$C39,1,0)</f>
        <v>1</v>
      </c>
    </row>
    <row r="41" spans="1:15" x14ac:dyDescent="0.25">
      <c r="A41" s="27">
        <v>39</v>
      </c>
      <c r="B41" s="28" t="s">
        <v>462</v>
      </c>
      <c r="C41" s="28" t="s">
        <v>510</v>
      </c>
      <c r="D41" s="4" t="s">
        <v>330</v>
      </c>
      <c r="E41" s="1"/>
      <c r="F41" s="4"/>
      <c r="G41" s="1"/>
      <c r="H41" s="4"/>
      <c r="I41" s="1"/>
      <c r="J41" s="4"/>
      <c r="K41" s="1"/>
      <c r="L41" s="4"/>
      <c r="M41" s="1"/>
      <c r="N41" s="4"/>
      <c r="O41" s="2">
        <f>IF(C41=[1]Лист1!$C40,1,0)</f>
        <v>1</v>
      </c>
    </row>
    <row r="42" spans="1:15" x14ac:dyDescent="0.25">
      <c r="A42" s="27">
        <v>40</v>
      </c>
      <c r="B42" s="28" t="s">
        <v>464</v>
      </c>
      <c r="C42" s="28" t="s">
        <v>512</v>
      </c>
      <c r="D42" s="4" t="s">
        <v>330</v>
      </c>
      <c r="E42" s="1"/>
      <c r="F42" s="4"/>
      <c r="G42" s="1"/>
      <c r="H42" s="4"/>
      <c r="I42" s="1"/>
      <c r="J42" s="4"/>
      <c r="K42" s="1"/>
      <c r="L42" s="4"/>
      <c r="M42" s="1"/>
      <c r="N42" s="4"/>
      <c r="O42" s="2">
        <f>IF(C42=[1]Лист1!$C41,1,0)</f>
        <v>1</v>
      </c>
    </row>
    <row r="43" spans="1:15" x14ac:dyDescent="0.25">
      <c r="A43" s="27">
        <v>41</v>
      </c>
      <c r="B43" s="28" t="s">
        <v>707</v>
      </c>
      <c r="C43" s="28" t="s">
        <v>708</v>
      </c>
      <c r="D43" s="4" t="s">
        <v>385</v>
      </c>
      <c r="E43" s="1">
        <v>43026</v>
      </c>
      <c r="F43" s="4" t="s">
        <v>540</v>
      </c>
      <c r="G43" s="1"/>
      <c r="H43" s="4"/>
      <c r="I43" s="1"/>
      <c r="J43" s="4"/>
      <c r="K43" s="1"/>
      <c r="L43" s="4"/>
      <c r="M43" s="1"/>
      <c r="N43" s="4"/>
      <c r="O43" s="2">
        <f>IF(C43=[1]Лист1!$C42,1,0)</f>
        <v>1</v>
      </c>
    </row>
    <row r="44" spans="1:15" x14ac:dyDescent="0.25">
      <c r="A44" s="27">
        <v>42</v>
      </c>
      <c r="B44" s="28" t="s">
        <v>466</v>
      </c>
      <c r="C44" s="28" t="s">
        <v>513</v>
      </c>
      <c r="D44" s="4" t="s">
        <v>330</v>
      </c>
      <c r="E44" s="1"/>
      <c r="F44" s="4"/>
      <c r="G44" s="1"/>
      <c r="H44" s="4"/>
      <c r="I44" s="1"/>
      <c r="J44" s="4"/>
      <c r="K44" s="1"/>
      <c r="L44" s="4"/>
      <c r="M44" s="1"/>
      <c r="N44" s="4"/>
      <c r="O44" s="2">
        <f>IF(C44=[1]Лист1!$C43,1,0)</f>
        <v>1</v>
      </c>
    </row>
    <row r="45" spans="1:15" x14ac:dyDescent="0.25">
      <c r="A45" s="27">
        <v>43</v>
      </c>
      <c r="B45" s="28" t="s">
        <v>468</v>
      </c>
      <c r="C45" s="28" t="s">
        <v>514</v>
      </c>
      <c r="D45" s="4" t="s">
        <v>330</v>
      </c>
      <c r="E45" s="1"/>
      <c r="F45" s="4"/>
      <c r="G45" s="1"/>
      <c r="H45" s="4"/>
      <c r="I45" s="1"/>
      <c r="J45" s="4"/>
      <c r="K45" s="1"/>
      <c r="L45" s="4"/>
      <c r="M45" s="1"/>
      <c r="N45" s="4"/>
      <c r="O45" s="2">
        <f>IF(C45=[1]Лист1!$C44,1,0)</f>
        <v>1</v>
      </c>
    </row>
    <row r="46" spans="1:15" x14ac:dyDescent="0.25">
      <c r="A46" s="27">
        <v>44</v>
      </c>
      <c r="B46" s="28" t="s">
        <v>470</v>
      </c>
      <c r="C46" s="28" t="s">
        <v>515</v>
      </c>
      <c r="D46" s="4" t="s">
        <v>385</v>
      </c>
      <c r="E46" s="1">
        <v>42998</v>
      </c>
      <c r="F46" s="4" t="s">
        <v>540</v>
      </c>
      <c r="G46" s="1"/>
      <c r="H46" s="4"/>
      <c r="I46" s="1"/>
      <c r="J46" s="4"/>
      <c r="K46" s="1"/>
      <c r="L46" s="4"/>
      <c r="M46" s="1"/>
      <c r="N46" s="4"/>
      <c r="O46" s="2">
        <f>IF(C46=[1]Лист1!$C45,1,0)</f>
        <v>1</v>
      </c>
    </row>
    <row r="47" spans="1:15" x14ac:dyDescent="0.25">
      <c r="A47" s="27">
        <v>45</v>
      </c>
      <c r="B47" s="28" t="s">
        <v>389</v>
      </c>
      <c r="C47" s="28" t="s">
        <v>516</v>
      </c>
      <c r="D47" s="4" t="s">
        <v>385</v>
      </c>
      <c r="E47" s="1">
        <v>43035</v>
      </c>
      <c r="F47" s="4">
        <v>2</v>
      </c>
      <c r="G47" s="1"/>
      <c r="H47" s="4"/>
      <c r="I47" s="1"/>
      <c r="J47" s="4"/>
      <c r="K47" s="1"/>
      <c r="L47" s="4"/>
      <c r="M47" s="1"/>
      <c r="N47" s="4"/>
      <c r="O47" s="2">
        <f>IF(C47=[1]Лист1!$C46,1,0)</f>
        <v>1</v>
      </c>
    </row>
    <row r="48" spans="1:15" x14ac:dyDescent="0.25">
      <c r="A48" s="27">
        <v>46</v>
      </c>
      <c r="B48" s="28" t="s">
        <v>390</v>
      </c>
      <c r="C48" s="28" t="s">
        <v>517</v>
      </c>
      <c r="D48" s="4" t="s">
        <v>330</v>
      </c>
      <c r="E48" s="1"/>
      <c r="F48" s="4"/>
      <c r="G48" s="1"/>
      <c r="H48" s="4"/>
      <c r="I48" s="1"/>
      <c r="J48" s="4"/>
      <c r="K48" s="1"/>
      <c r="L48" s="4"/>
      <c r="M48" s="1"/>
      <c r="N48" s="4"/>
      <c r="O48" s="2">
        <f>IF(C48=[1]Лист1!$C47,1,0)</f>
        <v>1</v>
      </c>
    </row>
    <row r="49" spans="1:15" x14ac:dyDescent="0.25">
      <c r="A49" s="27">
        <v>47</v>
      </c>
      <c r="B49" s="28" t="s">
        <v>472</v>
      </c>
      <c r="C49" s="28" t="s">
        <v>518</v>
      </c>
      <c r="D49" s="4" t="s">
        <v>330</v>
      </c>
      <c r="E49" s="1"/>
      <c r="F49" s="4"/>
      <c r="G49" s="1"/>
      <c r="H49" s="4"/>
      <c r="I49" s="1"/>
      <c r="J49" s="4"/>
      <c r="K49" s="1"/>
      <c r="L49" s="4"/>
      <c r="M49" s="1"/>
      <c r="N49" s="4"/>
      <c r="O49" s="2">
        <f>IF(C49=[1]Лист1!$C48,1,0)</f>
        <v>1</v>
      </c>
    </row>
    <row r="50" spans="1:15" x14ac:dyDescent="0.25">
      <c r="A50" s="27">
        <v>48</v>
      </c>
      <c r="B50" s="28" t="s">
        <v>391</v>
      </c>
      <c r="C50" s="28" t="s">
        <v>519</v>
      </c>
      <c r="D50" s="4" t="s">
        <v>385</v>
      </c>
      <c r="E50" s="1">
        <v>42841</v>
      </c>
      <c r="F50" s="4" t="s">
        <v>540</v>
      </c>
      <c r="G50" s="1"/>
      <c r="H50" s="4"/>
      <c r="I50" s="1"/>
      <c r="J50" s="4"/>
      <c r="K50" s="1"/>
      <c r="L50" s="4"/>
      <c r="M50" s="1"/>
      <c r="N50" s="4"/>
      <c r="O50" s="2">
        <f>IF(C50=[1]Лист1!$C49,1,0)</f>
        <v>1</v>
      </c>
    </row>
    <row r="51" spans="1:15" x14ac:dyDescent="0.25">
      <c r="A51" s="27">
        <v>49</v>
      </c>
      <c r="B51" s="28" t="s">
        <v>474</v>
      </c>
      <c r="C51" s="28" t="s">
        <v>520</v>
      </c>
      <c r="D51" s="4" t="s">
        <v>385</v>
      </c>
      <c r="E51" s="1">
        <v>43067</v>
      </c>
      <c r="F51" s="4">
        <v>2</v>
      </c>
      <c r="G51" s="1"/>
      <c r="H51" s="4"/>
      <c r="I51" s="1"/>
      <c r="J51" s="4"/>
      <c r="K51" s="1"/>
      <c r="L51" s="4"/>
      <c r="M51" s="1"/>
      <c r="N51" s="4"/>
      <c r="O51" s="2">
        <f>IF(C51=[1]Лист1!$C50,1,0)</f>
        <v>1</v>
      </c>
    </row>
    <row r="52" spans="1:15" x14ac:dyDescent="0.25">
      <c r="A52" s="27">
        <v>50</v>
      </c>
      <c r="B52" s="42" t="s">
        <v>755</v>
      </c>
      <c r="C52" s="43" t="s">
        <v>756</v>
      </c>
      <c r="D52" s="4"/>
      <c r="E52" s="1"/>
      <c r="F52" s="4"/>
      <c r="G52" s="1"/>
      <c r="H52" s="4"/>
      <c r="I52" s="1"/>
      <c r="J52" s="4"/>
      <c r="K52" s="1"/>
      <c r="L52" s="4"/>
      <c r="M52" s="1"/>
      <c r="N52" s="4"/>
      <c r="O52" s="2">
        <f>IF(C52=[1]Лист1!$C51,1,0)</f>
        <v>1</v>
      </c>
    </row>
    <row r="53" spans="1:15" x14ac:dyDescent="0.25">
      <c r="A53" s="27">
        <v>51</v>
      </c>
      <c r="B53" s="28" t="s">
        <v>476</v>
      </c>
      <c r="C53" s="28" t="s">
        <v>521</v>
      </c>
      <c r="D53" s="4" t="s">
        <v>330</v>
      </c>
      <c r="E53" s="1"/>
      <c r="F53" s="4"/>
      <c r="G53" s="1"/>
      <c r="H53" s="4"/>
      <c r="I53" s="1"/>
      <c r="J53" s="4"/>
      <c r="K53" s="1"/>
      <c r="L53" s="4"/>
      <c r="M53" s="1"/>
      <c r="N53" s="4"/>
      <c r="O53" s="2">
        <f>IF(C53=[1]Лист1!$C52,1,0)</f>
        <v>1</v>
      </c>
    </row>
    <row r="54" spans="1:15" x14ac:dyDescent="0.25">
      <c r="A54" s="27">
        <v>52</v>
      </c>
      <c r="B54" s="28" t="s">
        <v>757</v>
      </c>
      <c r="C54" s="28" t="s">
        <v>758</v>
      </c>
      <c r="D54" s="4"/>
      <c r="E54" s="1"/>
      <c r="F54" s="4"/>
      <c r="G54" s="1"/>
      <c r="H54" s="4"/>
      <c r="I54" s="1"/>
      <c r="J54" s="4"/>
      <c r="K54" s="1"/>
      <c r="L54" s="4"/>
      <c r="M54" s="1"/>
      <c r="N54" s="4"/>
      <c r="O54" s="2">
        <f>IF(C54=[1]Лист1!$C53,1,0)</f>
        <v>1</v>
      </c>
    </row>
    <row r="55" spans="1:15" x14ac:dyDescent="0.25">
      <c r="A55" s="27">
        <v>53</v>
      </c>
      <c r="B55" s="28" t="s">
        <v>478</v>
      </c>
      <c r="C55" s="28" t="s">
        <v>522</v>
      </c>
      <c r="D55" s="4" t="s">
        <v>330</v>
      </c>
      <c r="E55" s="1"/>
      <c r="F55" s="4"/>
      <c r="G55" s="1"/>
      <c r="H55" s="4"/>
      <c r="I55" s="1"/>
      <c r="J55" s="4"/>
      <c r="K55" s="1"/>
      <c r="L55" s="4"/>
      <c r="M55" s="1"/>
      <c r="N55" s="4"/>
      <c r="O55" s="2">
        <f>IF(C55=[1]Лист1!$C54,1,0)</f>
        <v>1</v>
      </c>
    </row>
    <row r="56" spans="1:15" x14ac:dyDescent="0.25">
      <c r="A56" s="27">
        <v>54</v>
      </c>
      <c r="B56" s="28" t="s">
        <v>480</v>
      </c>
      <c r="C56" s="28" t="s">
        <v>523</v>
      </c>
      <c r="D56" s="4" t="s">
        <v>330</v>
      </c>
      <c r="E56" s="1"/>
      <c r="F56" s="4"/>
      <c r="G56" s="1"/>
      <c r="H56" s="4"/>
      <c r="I56" s="1"/>
      <c r="J56" s="4"/>
      <c r="K56" s="1"/>
      <c r="L56" s="4"/>
      <c r="M56" s="1"/>
      <c r="N56" s="4"/>
      <c r="O56" s="2">
        <f>IF(C56=[1]Лист1!$C55,1,0)</f>
        <v>1</v>
      </c>
    </row>
    <row r="57" spans="1:15" x14ac:dyDescent="0.25">
      <c r="A57" s="27">
        <v>55</v>
      </c>
      <c r="B57" s="28" t="s">
        <v>392</v>
      </c>
      <c r="C57" s="28" t="s">
        <v>524</v>
      </c>
      <c r="D57" s="4" t="s">
        <v>330</v>
      </c>
      <c r="E57" s="1"/>
      <c r="F57" s="4"/>
      <c r="G57" s="1"/>
      <c r="H57" s="4"/>
      <c r="I57" s="1"/>
      <c r="J57" s="4"/>
      <c r="K57" s="1"/>
      <c r="L57" s="4"/>
      <c r="M57" s="1"/>
      <c r="N57" s="4"/>
      <c r="O57" s="2">
        <f>IF(C57=[1]Лист1!$C56,1,0)</f>
        <v>1</v>
      </c>
    </row>
    <row r="58" spans="1:15" x14ac:dyDescent="0.25">
      <c r="A58" s="27">
        <v>56</v>
      </c>
      <c r="B58" s="28" t="s">
        <v>393</v>
      </c>
      <c r="C58" s="28" t="s">
        <v>525</v>
      </c>
      <c r="D58" s="4" t="s">
        <v>330</v>
      </c>
      <c r="E58" s="1"/>
      <c r="F58" s="4"/>
      <c r="G58" s="1"/>
      <c r="H58" s="4"/>
      <c r="I58" s="1"/>
      <c r="J58" s="4"/>
      <c r="K58" s="1"/>
      <c r="L58" s="4"/>
      <c r="M58" s="1"/>
      <c r="N58" s="4"/>
      <c r="O58" s="2">
        <f>IF(C58=[1]Лист1!$C57,1,0)</f>
        <v>1</v>
      </c>
    </row>
    <row r="59" spans="1:15" x14ac:dyDescent="0.25">
      <c r="A59" s="27">
        <v>57</v>
      </c>
      <c r="B59" s="28" t="s">
        <v>394</v>
      </c>
      <c r="C59" s="28" t="s">
        <v>526</v>
      </c>
      <c r="D59" s="4" t="s">
        <v>330</v>
      </c>
      <c r="E59" s="1"/>
      <c r="F59" s="4"/>
      <c r="G59" s="1"/>
      <c r="H59" s="4"/>
      <c r="I59" s="1"/>
      <c r="J59" s="4"/>
      <c r="K59" s="1"/>
      <c r="L59" s="4"/>
      <c r="M59" s="1"/>
      <c r="N59" s="4"/>
      <c r="O59" s="2">
        <f>IF(C59=[1]Лист1!$C58,1,0)</f>
        <v>1</v>
      </c>
    </row>
    <row r="60" spans="1:15" x14ac:dyDescent="0.25">
      <c r="A60" s="27">
        <v>58</v>
      </c>
      <c r="B60" s="28" t="s">
        <v>395</v>
      </c>
      <c r="C60" s="28" t="s">
        <v>527</v>
      </c>
      <c r="D60" s="4" t="s">
        <v>330</v>
      </c>
      <c r="E60" s="1"/>
      <c r="F60" s="4"/>
      <c r="G60" s="1"/>
      <c r="H60" s="4"/>
      <c r="I60" s="1"/>
      <c r="J60" s="4"/>
      <c r="K60" s="1"/>
      <c r="L60" s="4"/>
      <c r="M60" s="1"/>
      <c r="N60" s="4"/>
      <c r="O60" s="2">
        <f>IF(C60=[1]Лист1!$C59,1,0)</f>
        <v>1</v>
      </c>
    </row>
    <row r="61" spans="1:15" x14ac:dyDescent="0.25">
      <c r="A61" s="27">
        <v>59</v>
      </c>
      <c r="B61" s="28" t="s">
        <v>712</v>
      </c>
      <c r="C61" s="28" t="s">
        <v>713</v>
      </c>
      <c r="D61" s="4" t="s">
        <v>385</v>
      </c>
      <c r="E61" s="1">
        <v>43054</v>
      </c>
      <c r="F61" s="4">
        <v>6</v>
      </c>
      <c r="G61" s="1"/>
      <c r="H61" s="4"/>
      <c r="I61" s="1"/>
      <c r="J61" s="4"/>
      <c r="K61" s="1"/>
      <c r="L61" s="4"/>
      <c r="M61" s="1"/>
      <c r="N61" s="4"/>
      <c r="O61" s="2">
        <f>IF(C61=[1]Лист1!$C60,1,0)</f>
        <v>1</v>
      </c>
    </row>
    <row r="62" spans="1:15" x14ac:dyDescent="0.25">
      <c r="A62" s="27">
        <v>60</v>
      </c>
      <c r="B62" s="28" t="s">
        <v>717</v>
      </c>
      <c r="C62" s="28" t="s">
        <v>718</v>
      </c>
      <c r="D62" s="4" t="s">
        <v>330</v>
      </c>
      <c r="E62" s="1"/>
      <c r="F62" s="4"/>
      <c r="G62" s="1"/>
      <c r="H62" s="4"/>
      <c r="I62" s="1"/>
      <c r="J62" s="4"/>
      <c r="K62" s="1"/>
      <c r="L62" s="4"/>
      <c r="M62" s="1"/>
      <c r="N62" s="4"/>
      <c r="O62" s="2">
        <f>IF(C62=[1]Лист1!$C61,1,0)</f>
        <v>1</v>
      </c>
    </row>
    <row r="63" spans="1:15" x14ac:dyDescent="0.25">
      <c r="A63" s="27">
        <v>61</v>
      </c>
      <c r="B63" s="28" t="s">
        <v>722</v>
      </c>
      <c r="C63" s="28" t="s">
        <v>723</v>
      </c>
      <c r="D63" s="4" t="s">
        <v>330</v>
      </c>
      <c r="E63" s="1"/>
      <c r="F63" s="4"/>
      <c r="G63" s="1"/>
      <c r="H63" s="4"/>
      <c r="I63" s="1"/>
      <c r="J63" s="4"/>
      <c r="K63" s="1"/>
      <c r="L63" s="4"/>
      <c r="M63" s="1"/>
      <c r="N63" s="4"/>
      <c r="O63" s="2">
        <f>IF(C63=[1]Лист1!$C62,1,0)</f>
        <v>1</v>
      </c>
    </row>
    <row r="64" spans="1:15" x14ac:dyDescent="0.25">
      <c r="A64" s="27">
        <v>62</v>
      </c>
      <c r="B64" s="28" t="s">
        <v>727</v>
      </c>
      <c r="C64" s="28" t="s">
        <v>728</v>
      </c>
      <c r="D64" s="4" t="s">
        <v>330</v>
      </c>
      <c r="E64" s="1"/>
      <c r="F64" s="4"/>
      <c r="G64" s="1"/>
      <c r="H64" s="4"/>
      <c r="I64" s="1"/>
      <c r="J64" s="4"/>
      <c r="K64" s="1"/>
      <c r="L64" s="4"/>
      <c r="M64" s="1"/>
      <c r="N64" s="4"/>
      <c r="O64" s="2">
        <f>IF(C64=[1]Лист1!$C63,1,0)</f>
        <v>1</v>
      </c>
    </row>
    <row r="65" spans="1:15" x14ac:dyDescent="0.25">
      <c r="A65" s="27">
        <v>63</v>
      </c>
      <c r="B65" s="28" t="s">
        <v>732</v>
      </c>
      <c r="C65" s="28" t="s">
        <v>733</v>
      </c>
      <c r="D65" s="4" t="s">
        <v>330</v>
      </c>
      <c r="E65" s="1"/>
      <c r="F65" s="4"/>
      <c r="G65" s="1"/>
      <c r="H65" s="4"/>
      <c r="I65" s="1"/>
      <c r="J65" s="4"/>
      <c r="K65" s="1"/>
      <c r="L65" s="4"/>
      <c r="M65" s="1"/>
      <c r="N65" s="4"/>
      <c r="O65" s="2">
        <f>IF(C65=[1]Лист1!$C64,1,0)</f>
        <v>1</v>
      </c>
    </row>
    <row r="66" spans="1:15" x14ac:dyDescent="0.25">
      <c r="A66" s="27">
        <v>64</v>
      </c>
      <c r="B66" s="28" t="s">
        <v>737</v>
      </c>
      <c r="C66" s="28" t="s">
        <v>738</v>
      </c>
      <c r="D66" s="4" t="s">
        <v>330</v>
      </c>
      <c r="E66" s="1"/>
      <c r="F66" s="4"/>
      <c r="G66" s="1"/>
      <c r="H66" s="4"/>
      <c r="I66" s="1"/>
      <c r="J66" s="4"/>
      <c r="K66" s="1"/>
      <c r="L66" s="4"/>
      <c r="M66" s="1"/>
      <c r="N66" s="4"/>
      <c r="O66" s="2">
        <f>IF(C66=[1]Лист1!$C65,1,0)</f>
        <v>1</v>
      </c>
    </row>
    <row r="67" spans="1:15" x14ac:dyDescent="0.25">
      <c r="A67" s="27">
        <v>65</v>
      </c>
      <c r="B67" s="28" t="s">
        <v>742</v>
      </c>
      <c r="C67" s="28" t="s">
        <v>743</v>
      </c>
      <c r="D67" s="4" t="s">
        <v>330</v>
      </c>
      <c r="E67" s="1"/>
      <c r="F67" s="4"/>
      <c r="G67" s="1"/>
      <c r="H67" s="4"/>
      <c r="I67" s="1"/>
      <c r="J67" s="4"/>
      <c r="K67" s="1"/>
      <c r="L67" s="4"/>
      <c r="M67" s="1"/>
      <c r="N67" s="4"/>
      <c r="O67" s="2">
        <f>IF(C67=[1]Лист1!$C66,1,0)</f>
        <v>1</v>
      </c>
    </row>
  </sheetData>
  <sheetProtection algorithmName="SHA-512" hashValue="ooaghzbtc3X5Sjfj074YG9cnAwB+3Bvs5jZIZu+RMwv43SO8DRU0R0bPSZmSGjJV7JfGLPx54Vz7FU0g7VW2gQ==" saltValue="c0P4XtbFUjce6mnmGWJFbw==" spinCount="100000" sheet="1" autoFilter="0"/>
  <sortState ref="A3:N65">
    <sortCondition ref="B3:B65"/>
  </sortState>
  <mergeCells count="9">
    <mergeCell ref="A1:A2"/>
    <mergeCell ref="G1:H1"/>
    <mergeCell ref="C1:C2"/>
    <mergeCell ref="K1:L1"/>
    <mergeCell ref="M1:N1"/>
    <mergeCell ref="I1:J1"/>
    <mergeCell ref="E1:F1"/>
    <mergeCell ref="D1:D2"/>
    <mergeCell ref="B1:B2"/>
  </mergeCell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Data!$G$1:$G$2</xm:f>
          </x14:formula1>
          <xm:sqref>D68:D1048576 D3:D21 D23:D30</xm:sqref>
        </x14:dataValidation>
        <x14:dataValidation type="list" allowBlank="1" showInputMessage="1" showErrorMessage="1">
          <x14:formula1>
            <xm:f>'P:\Организации\ООО Триод\ДУ - Форма 2\[ND_f2_2018.xlsx]Data'!#REF!</xm:f>
          </x14:formula1>
          <xm:sqref>D22 D31:D67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G68"/>
  <sheetViews>
    <sheetView tabSelected="1" topLeftCell="AX36" zoomScale="80" zoomScaleNormal="80" workbookViewId="0">
      <selection activeCell="BF4" sqref="BF4:BG68"/>
    </sheetView>
  </sheetViews>
  <sheetFormatPr defaultRowHeight="15" x14ac:dyDescent="0.25"/>
  <cols>
    <col min="1" max="1" width="4.7109375" style="12" customWidth="1"/>
    <col min="2" max="2" width="32.7109375" style="13" customWidth="1"/>
    <col min="3" max="3" width="10.7109375" style="13" customWidth="1"/>
    <col min="4" max="5" width="10.7109375" style="10" customWidth="1"/>
    <col min="6" max="22" width="10.7109375" style="11" customWidth="1"/>
    <col min="23" max="23" width="10.7109375" style="2" customWidth="1"/>
    <col min="24" max="57" width="20.7109375" style="11" customWidth="1"/>
    <col min="58" max="59" width="10.7109375" style="11" customWidth="1"/>
    <col min="60" max="62" width="10.7109375" style="2" customWidth="1"/>
    <col min="63" max="69" width="10.7109375" style="11" customWidth="1"/>
    <col min="70" max="70" width="20.7109375" style="2" customWidth="1"/>
    <col min="71" max="71" width="12.7109375" style="2" customWidth="1"/>
    <col min="72" max="72" width="12.7109375" style="11" customWidth="1"/>
    <col min="73" max="73" width="12.7109375" style="2" customWidth="1"/>
    <col min="74" max="79" width="12.7109375" style="11" customWidth="1"/>
    <col min="80" max="80" width="20.7109375" style="2" customWidth="1"/>
    <col min="81" max="81" width="12.7109375" style="2" customWidth="1"/>
    <col min="82" max="82" width="12.7109375" style="11" customWidth="1"/>
    <col min="83" max="83" width="12.7109375" style="2" customWidth="1"/>
    <col min="84" max="89" width="12.7109375" style="11" customWidth="1"/>
    <col min="90" max="90" width="20.7109375" style="2" customWidth="1"/>
    <col min="91" max="91" width="12.7109375" style="2" customWidth="1"/>
    <col min="92" max="92" width="12.7109375" style="11" customWidth="1"/>
    <col min="93" max="93" width="12.7109375" style="2" customWidth="1"/>
    <col min="94" max="99" width="12.7109375" style="11" customWidth="1"/>
    <col min="100" max="100" width="20.7109375" style="2" customWidth="1"/>
    <col min="101" max="101" width="12.7109375" style="2" customWidth="1"/>
    <col min="102" max="102" width="12.7109375" style="11" customWidth="1"/>
    <col min="103" max="103" width="12.7109375" style="2" customWidth="1"/>
    <col min="104" max="109" width="12.7109375" style="11" customWidth="1"/>
    <col min="110" max="110" width="20.7109375" style="2" customWidth="1"/>
    <col min="111" max="111" width="12.7109375" style="2" customWidth="1"/>
    <col min="112" max="112" width="12.7109375" style="11" customWidth="1"/>
    <col min="113" max="113" width="12.7109375" style="2" customWidth="1"/>
    <col min="114" max="119" width="12.7109375" style="11" customWidth="1"/>
    <col min="120" max="120" width="20.7109375" style="2" customWidth="1"/>
    <col min="121" max="121" width="12.7109375" style="2" customWidth="1"/>
    <col min="122" max="122" width="12.7109375" style="11" customWidth="1"/>
    <col min="123" max="123" width="12.7109375" style="2" customWidth="1"/>
    <col min="124" max="129" width="12.7109375" style="11" customWidth="1"/>
    <col min="130" max="132" width="10.7109375" style="2" customWidth="1"/>
    <col min="133" max="133" width="10.7109375" style="11" customWidth="1"/>
    <col min="134" max="135" width="12.7109375" style="2" customWidth="1"/>
    <col min="136" max="136" width="12.7109375" style="11" customWidth="1"/>
    <col min="137" max="16384" width="9.140625" style="2"/>
  </cols>
  <sheetData>
    <row r="1" spans="1:137" s="15" customFormat="1" ht="45" customHeight="1" x14ac:dyDescent="0.25">
      <c r="A1" s="50" t="s">
        <v>0</v>
      </c>
      <c r="B1" s="50" t="s">
        <v>1</v>
      </c>
      <c r="C1" s="50" t="s">
        <v>500</v>
      </c>
      <c r="D1" s="50" t="s">
        <v>230</v>
      </c>
      <c r="E1" s="50" t="s">
        <v>231</v>
      </c>
      <c r="F1" s="48" t="s">
        <v>232</v>
      </c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49"/>
      <c r="W1" s="58" t="s">
        <v>235</v>
      </c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48" t="s">
        <v>273</v>
      </c>
      <c r="BI1" s="54"/>
      <c r="BJ1" s="54"/>
      <c r="BK1" s="49"/>
      <c r="BL1" s="48" t="s">
        <v>300</v>
      </c>
      <c r="BM1" s="54"/>
      <c r="BN1" s="54"/>
      <c r="BO1" s="54"/>
      <c r="BP1" s="54"/>
      <c r="BQ1" s="49"/>
      <c r="BR1" s="58" t="s">
        <v>301</v>
      </c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  <c r="CT1" s="59"/>
      <c r="CU1" s="59"/>
      <c r="CV1" s="59"/>
      <c r="CW1" s="59"/>
      <c r="CX1" s="59"/>
      <c r="CY1" s="59"/>
      <c r="CZ1" s="59"/>
      <c r="DA1" s="59"/>
      <c r="DB1" s="59"/>
      <c r="DC1" s="59"/>
      <c r="DD1" s="59"/>
      <c r="DE1" s="59"/>
      <c r="DF1" s="59"/>
      <c r="DG1" s="59"/>
      <c r="DH1" s="59"/>
      <c r="DI1" s="59"/>
      <c r="DJ1" s="59"/>
      <c r="DK1" s="59"/>
      <c r="DL1" s="59"/>
      <c r="DM1" s="59"/>
      <c r="DN1" s="59"/>
      <c r="DO1" s="59"/>
      <c r="DP1" s="59"/>
      <c r="DQ1" s="59"/>
      <c r="DR1" s="59"/>
      <c r="DS1" s="59"/>
      <c r="DT1" s="59"/>
      <c r="DU1" s="59"/>
      <c r="DV1" s="59"/>
      <c r="DW1" s="59"/>
      <c r="DX1" s="59"/>
      <c r="DY1" s="59"/>
      <c r="DZ1" s="48" t="s">
        <v>310</v>
      </c>
      <c r="EA1" s="54"/>
      <c r="EB1" s="54"/>
      <c r="EC1" s="49"/>
      <c r="ED1" s="48" t="s">
        <v>311</v>
      </c>
      <c r="EE1" s="54"/>
      <c r="EF1" s="49"/>
    </row>
    <row r="2" spans="1:137" s="15" customFormat="1" ht="75" customHeight="1" x14ac:dyDescent="0.25">
      <c r="A2" s="51"/>
      <c r="B2" s="51"/>
      <c r="C2" s="51"/>
      <c r="D2" s="51"/>
      <c r="E2" s="51"/>
      <c r="F2" s="60" t="s">
        <v>284</v>
      </c>
      <c r="G2" s="60" t="s">
        <v>285</v>
      </c>
      <c r="H2" s="50" t="s">
        <v>286</v>
      </c>
      <c r="I2" s="48" t="s">
        <v>233</v>
      </c>
      <c r="J2" s="54"/>
      <c r="K2" s="54"/>
      <c r="L2" s="49"/>
      <c r="M2" s="48" t="s">
        <v>234</v>
      </c>
      <c r="N2" s="54"/>
      <c r="O2" s="54"/>
      <c r="P2" s="54"/>
      <c r="Q2" s="54"/>
      <c r="R2" s="49"/>
      <c r="S2" s="50" t="s">
        <v>296</v>
      </c>
      <c r="T2" s="60" t="s">
        <v>297</v>
      </c>
      <c r="U2" s="50" t="s">
        <v>298</v>
      </c>
      <c r="V2" s="50" t="s">
        <v>299</v>
      </c>
      <c r="W2" s="50" t="s">
        <v>190</v>
      </c>
      <c r="X2" s="48" t="s">
        <v>239</v>
      </c>
      <c r="Y2" s="49"/>
      <c r="Z2" s="48" t="s">
        <v>254</v>
      </c>
      <c r="AA2" s="49"/>
      <c r="AB2" s="48" t="s">
        <v>253</v>
      </c>
      <c r="AC2" s="49"/>
      <c r="AD2" s="48" t="s">
        <v>240</v>
      </c>
      <c r="AE2" s="49"/>
      <c r="AF2" s="48" t="s">
        <v>250</v>
      </c>
      <c r="AG2" s="49"/>
      <c r="AH2" s="54" t="s">
        <v>249</v>
      </c>
      <c r="AI2" s="49"/>
      <c r="AJ2" s="54" t="s">
        <v>248</v>
      </c>
      <c r="AK2" s="49"/>
      <c r="AL2" s="54" t="s">
        <v>247</v>
      </c>
      <c r="AM2" s="49"/>
      <c r="AN2" s="54" t="s">
        <v>246</v>
      </c>
      <c r="AO2" s="49"/>
      <c r="AP2" s="54" t="s">
        <v>245</v>
      </c>
      <c r="AQ2" s="49"/>
      <c r="AR2" s="54" t="s">
        <v>244</v>
      </c>
      <c r="AS2" s="49"/>
      <c r="AT2" s="54" t="s">
        <v>243</v>
      </c>
      <c r="AU2" s="49"/>
      <c r="AV2" s="54" t="s">
        <v>242</v>
      </c>
      <c r="AW2" s="49"/>
      <c r="AX2" s="54" t="s">
        <v>252</v>
      </c>
      <c r="AY2" s="49"/>
      <c r="AZ2" s="54" t="s">
        <v>251</v>
      </c>
      <c r="BA2" s="49"/>
      <c r="BB2" s="54" t="s">
        <v>241</v>
      </c>
      <c r="BC2" s="49"/>
      <c r="BD2" s="53" t="s">
        <v>528</v>
      </c>
      <c r="BE2" s="53"/>
      <c r="BF2" s="50" t="s">
        <v>271</v>
      </c>
      <c r="BG2" s="50" t="s">
        <v>272</v>
      </c>
      <c r="BH2" s="50" t="s">
        <v>274</v>
      </c>
      <c r="BI2" s="50" t="s">
        <v>275</v>
      </c>
      <c r="BJ2" s="50" t="s">
        <v>276</v>
      </c>
      <c r="BK2" s="50" t="s">
        <v>283</v>
      </c>
      <c r="BL2" s="60" t="s">
        <v>277</v>
      </c>
      <c r="BM2" s="50" t="s">
        <v>278</v>
      </c>
      <c r="BN2" s="50" t="s">
        <v>279</v>
      </c>
      <c r="BO2" s="60" t="s">
        <v>280</v>
      </c>
      <c r="BP2" s="50" t="s">
        <v>281</v>
      </c>
      <c r="BQ2" s="50" t="s">
        <v>282</v>
      </c>
      <c r="BR2" s="48" t="s">
        <v>256</v>
      </c>
      <c r="BS2" s="54"/>
      <c r="BT2" s="54"/>
      <c r="BU2" s="54"/>
      <c r="BV2" s="54"/>
      <c r="BW2" s="54"/>
      <c r="BX2" s="54"/>
      <c r="BY2" s="54"/>
      <c r="BZ2" s="54"/>
      <c r="CA2" s="49"/>
      <c r="CB2" s="48" t="s">
        <v>237</v>
      </c>
      <c r="CC2" s="54"/>
      <c r="CD2" s="54"/>
      <c r="CE2" s="54"/>
      <c r="CF2" s="54"/>
      <c r="CG2" s="54"/>
      <c r="CH2" s="54"/>
      <c r="CI2" s="54"/>
      <c r="CJ2" s="54"/>
      <c r="CK2" s="49"/>
      <c r="CL2" s="48" t="s">
        <v>255</v>
      </c>
      <c r="CM2" s="54"/>
      <c r="CN2" s="54"/>
      <c r="CO2" s="54"/>
      <c r="CP2" s="54"/>
      <c r="CQ2" s="54"/>
      <c r="CR2" s="54"/>
      <c r="CS2" s="54"/>
      <c r="CT2" s="54"/>
      <c r="CU2" s="49"/>
      <c r="CV2" s="48" t="s">
        <v>258</v>
      </c>
      <c r="CW2" s="54"/>
      <c r="CX2" s="54"/>
      <c r="CY2" s="54"/>
      <c r="CZ2" s="54"/>
      <c r="DA2" s="54"/>
      <c r="DB2" s="54"/>
      <c r="DC2" s="54"/>
      <c r="DD2" s="54"/>
      <c r="DE2" s="49"/>
      <c r="DF2" s="48" t="s">
        <v>211</v>
      </c>
      <c r="DG2" s="54"/>
      <c r="DH2" s="54"/>
      <c r="DI2" s="54"/>
      <c r="DJ2" s="54"/>
      <c r="DK2" s="54"/>
      <c r="DL2" s="54"/>
      <c r="DM2" s="54"/>
      <c r="DN2" s="54"/>
      <c r="DO2" s="49"/>
      <c r="DP2" s="48" t="s">
        <v>257</v>
      </c>
      <c r="DQ2" s="54"/>
      <c r="DR2" s="54"/>
      <c r="DS2" s="54"/>
      <c r="DT2" s="54"/>
      <c r="DU2" s="54"/>
      <c r="DV2" s="54"/>
      <c r="DW2" s="54"/>
      <c r="DX2" s="54"/>
      <c r="DY2" s="49"/>
      <c r="DZ2" s="50" t="s">
        <v>274</v>
      </c>
      <c r="EA2" s="50" t="s">
        <v>275</v>
      </c>
      <c r="EB2" s="50" t="s">
        <v>276</v>
      </c>
      <c r="EC2" s="50" t="s">
        <v>283</v>
      </c>
      <c r="ED2" s="50" t="s">
        <v>312</v>
      </c>
      <c r="EE2" s="50" t="s">
        <v>313</v>
      </c>
      <c r="EF2" s="50" t="s">
        <v>314</v>
      </c>
    </row>
    <row r="3" spans="1:137" s="15" customFormat="1" ht="135" customHeight="1" x14ac:dyDescent="0.25">
      <c r="A3" s="52"/>
      <c r="B3" s="52"/>
      <c r="C3" s="52"/>
      <c r="D3" s="52"/>
      <c r="E3" s="52"/>
      <c r="F3" s="61"/>
      <c r="G3" s="61"/>
      <c r="H3" s="52"/>
      <c r="I3" s="16" t="s">
        <v>287</v>
      </c>
      <c r="J3" s="16" t="s">
        <v>288</v>
      </c>
      <c r="K3" s="16" t="s">
        <v>289</v>
      </c>
      <c r="L3" s="16" t="s">
        <v>290</v>
      </c>
      <c r="M3" s="16" t="s">
        <v>287</v>
      </c>
      <c r="N3" s="16" t="s">
        <v>291</v>
      </c>
      <c r="O3" s="16" t="s">
        <v>292</v>
      </c>
      <c r="P3" s="16" t="s">
        <v>293</v>
      </c>
      <c r="Q3" s="16" t="s">
        <v>294</v>
      </c>
      <c r="R3" s="16" t="s">
        <v>295</v>
      </c>
      <c r="S3" s="52"/>
      <c r="T3" s="61"/>
      <c r="U3" s="52"/>
      <c r="V3" s="52"/>
      <c r="W3" s="52"/>
      <c r="X3" s="14" t="s">
        <v>269</v>
      </c>
      <c r="Y3" s="14" t="s">
        <v>191</v>
      </c>
      <c r="Z3" s="14" t="s">
        <v>269</v>
      </c>
      <c r="AA3" s="14" t="s">
        <v>191</v>
      </c>
      <c r="AB3" s="14" t="s">
        <v>269</v>
      </c>
      <c r="AC3" s="14" t="s">
        <v>191</v>
      </c>
      <c r="AD3" s="14" t="s">
        <v>269</v>
      </c>
      <c r="AE3" s="14" t="s">
        <v>191</v>
      </c>
      <c r="AF3" s="14" t="s">
        <v>269</v>
      </c>
      <c r="AG3" s="14" t="s">
        <v>191</v>
      </c>
      <c r="AH3" s="14" t="s">
        <v>269</v>
      </c>
      <c r="AI3" s="14" t="s">
        <v>191</v>
      </c>
      <c r="AJ3" s="14" t="s">
        <v>269</v>
      </c>
      <c r="AK3" s="14" t="s">
        <v>191</v>
      </c>
      <c r="AL3" s="14" t="s">
        <v>269</v>
      </c>
      <c r="AM3" s="14" t="s">
        <v>191</v>
      </c>
      <c r="AN3" s="14" t="s">
        <v>269</v>
      </c>
      <c r="AO3" s="14" t="s">
        <v>191</v>
      </c>
      <c r="AP3" s="14" t="s">
        <v>269</v>
      </c>
      <c r="AQ3" s="14" t="s">
        <v>191</v>
      </c>
      <c r="AR3" s="14" t="s">
        <v>269</v>
      </c>
      <c r="AS3" s="14" t="s">
        <v>191</v>
      </c>
      <c r="AT3" s="14" t="s">
        <v>269</v>
      </c>
      <c r="AU3" s="14" t="s">
        <v>191</v>
      </c>
      <c r="AV3" s="14" t="s">
        <v>269</v>
      </c>
      <c r="AW3" s="14" t="s">
        <v>191</v>
      </c>
      <c r="AX3" s="14" t="s">
        <v>269</v>
      </c>
      <c r="AY3" s="14" t="s">
        <v>191</v>
      </c>
      <c r="AZ3" s="14" t="s">
        <v>269</v>
      </c>
      <c r="BA3" s="14" t="s">
        <v>191</v>
      </c>
      <c r="BB3" s="14" t="s">
        <v>269</v>
      </c>
      <c r="BC3" s="14" t="s">
        <v>191</v>
      </c>
      <c r="BD3" s="40" t="s">
        <v>269</v>
      </c>
      <c r="BE3" s="40" t="s">
        <v>191</v>
      </c>
      <c r="BF3" s="52"/>
      <c r="BG3" s="52"/>
      <c r="BH3" s="52"/>
      <c r="BI3" s="52"/>
      <c r="BJ3" s="52"/>
      <c r="BK3" s="52"/>
      <c r="BL3" s="61"/>
      <c r="BM3" s="52"/>
      <c r="BN3" s="52"/>
      <c r="BO3" s="61"/>
      <c r="BP3" s="52"/>
      <c r="BQ3" s="52"/>
      <c r="BR3" s="24" t="s">
        <v>196</v>
      </c>
      <c r="BS3" s="16" t="s">
        <v>190</v>
      </c>
      <c r="BT3" s="16" t="s">
        <v>303</v>
      </c>
      <c r="BU3" s="16" t="s">
        <v>302</v>
      </c>
      <c r="BV3" s="16" t="s">
        <v>304</v>
      </c>
      <c r="BW3" s="16" t="s">
        <v>305</v>
      </c>
      <c r="BX3" s="16" t="s">
        <v>306</v>
      </c>
      <c r="BY3" s="16" t="s">
        <v>307</v>
      </c>
      <c r="BZ3" s="16" t="s">
        <v>308</v>
      </c>
      <c r="CA3" s="16" t="s">
        <v>309</v>
      </c>
      <c r="CB3" s="24" t="s">
        <v>196</v>
      </c>
      <c r="CC3" s="16" t="s">
        <v>190</v>
      </c>
      <c r="CD3" s="16" t="s">
        <v>303</v>
      </c>
      <c r="CE3" s="16" t="s">
        <v>302</v>
      </c>
      <c r="CF3" s="16" t="s">
        <v>304</v>
      </c>
      <c r="CG3" s="16" t="s">
        <v>305</v>
      </c>
      <c r="CH3" s="16" t="s">
        <v>306</v>
      </c>
      <c r="CI3" s="16" t="s">
        <v>307</v>
      </c>
      <c r="CJ3" s="16" t="s">
        <v>308</v>
      </c>
      <c r="CK3" s="16" t="s">
        <v>309</v>
      </c>
      <c r="CL3" s="24" t="s">
        <v>196</v>
      </c>
      <c r="CM3" s="16" t="s">
        <v>190</v>
      </c>
      <c r="CN3" s="16" t="s">
        <v>303</v>
      </c>
      <c r="CO3" s="16" t="s">
        <v>302</v>
      </c>
      <c r="CP3" s="16" t="s">
        <v>304</v>
      </c>
      <c r="CQ3" s="16" t="s">
        <v>305</v>
      </c>
      <c r="CR3" s="16" t="s">
        <v>306</v>
      </c>
      <c r="CS3" s="16" t="s">
        <v>307</v>
      </c>
      <c r="CT3" s="16" t="s">
        <v>308</v>
      </c>
      <c r="CU3" s="16" t="s">
        <v>309</v>
      </c>
      <c r="CV3" s="24" t="s">
        <v>196</v>
      </c>
      <c r="CW3" s="16" t="s">
        <v>190</v>
      </c>
      <c r="CX3" s="16" t="s">
        <v>303</v>
      </c>
      <c r="CY3" s="16" t="s">
        <v>302</v>
      </c>
      <c r="CZ3" s="16" t="s">
        <v>304</v>
      </c>
      <c r="DA3" s="16" t="s">
        <v>305</v>
      </c>
      <c r="DB3" s="16" t="s">
        <v>306</v>
      </c>
      <c r="DC3" s="16" t="s">
        <v>307</v>
      </c>
      <c r="DD3" s="16" t="s">
        <v>308</v>
      </c>
      <c r="DE3" s="16" t="s">
        <v>309</v>
      </c>
      <c r="DF3" s="24" t="s">
        <v>196</v>
      </c>
      <c r="DG3" s="16" t="s">
        <v>190</v>
      </c>
      <c r="DH3" s="16" t="s">
        <v>303</v>
      </c>
      <c r="DI3" s="16" t="s">
        <v>302</v>
      </c>
      <c r="DJ3" s="16" t="s">
        <v>304</v>
      </c>
      <c r="DK3" s="16" t="s">
        <v>305</v>
      </c>
      <c r="DL3" s="16" t="s">
        <v>306</v>
      </c>
      <c r="DM3" s="16" t="s">
        <v>307</v>
      </c>
      <c r="DN3" s="16" t="s">
        <v>308</v>
      </c>
      <c r="DO3" s="16" t="s">
        <v>309</v>
      </c>
      <c r="DP3" s="24" t="s">
        <v>196</v>
      </c>
      <c r="DQ3" s="16" t="s">
        <v>190</v>
      </c>
      <c r="DR3" s="16" t="s">
        <v>303</v>
      </c>
      <c r="DS3" s="16" t="s">
        <v>302</v>
      </c>
      <c r="DT3" s="16" t="s">
        <v>304</v>
      </c>
      <c r="DU3" s="16" t="s">
        <v>305</v>
      </c>
      <c r="DV3" s="16" t="s">
        <v>306</v>
      </c>
      <c r="DW3" s="16" t="s">
        <v>307</v>
      </c>
      <c r="DX3" s="16" t="s">
        <v>308</v>
      </c>
      <c r="DY3" s="16" t="s">
        <v>309</v>
      </c>
      <c r="DZ3" s="52"/>
      <c r="EA3" s="52"/>
      <c r="EB3" s="52"/>
      <c r="EC3" s="52"/>
      <c r="ED3" s="51"/>
      <c r="EE3" s="51"/>
      <c r="EF3" s="51"/>
    </row>
    <row r="4" spans="1:137" x14ac:dyDescent="0.25">
      <c r="A4" s="27">
        <v>1</v>
      </c>
      <c r="B4" s="28" t="s">
        <v>571</v>
      </c>
      <c r="C4" s="28" t="s">
        <v>572</v>
      </c>
      <c r="D4" s="1">
        <v>43466</v>
      </c>
      <c r="E4" s="1">
        <v>43830</v>
      </c>
      <c r="F4" s="9">
        <v>0</v>
      </c>
      <c r="G4" s="9">
        <v>0</v>
      </c>
      <c r="H4" s="9">
        <v>196318.22</v>
      </c>
      <c r="I4" s="9">
        <v>414778.27999999997</v>
      </c>
      <c r="J4" s="9">
        <v>267441.77999999997</v>
      </c>
      <c r="K4" s="9">
        <v>47852.280000000006</v>
      </c>
      <c r="L4" s="9">
        <v>99484.219999999987</v>
      </c>
      <c r="M4" s="9">
        <v>432735.13</v>
      </c>
      <c r="N4" s="9">
        <v>432735.13</v>
      </c>
      <c r="O4" s="9">
        <v>0</v>
      </c>
      <c r="P4" s="9">
        <v>0</v>
      </c>
      <c r="Q4" s="9">
        <v>0</v>
      </c>
      <c r="R4" s="9">
        <v>0</v>
      </c>
      <c r="S4" s="9">
        <v>432735.13</v>
      </c>
      <c r="T4" s="9">
        <v>0</v>
      </c>
      <c r="U4" s="9">
        <v>0</v>
      </c>
      <c r="V4" s="9">
        <v>178361.37</v>
      </c>
      <c r="W4" s="4" t="s">
        <v>238</v>
      </c>
      <c r="X4" s="6">
        <v>99484.219999999987</v>
      </c>
      <c r="Y4" s="8">
        <v>4.8</v>
      </c>
      <c r="Z4" s="6">
        <v>37766.76</v>
      </c>
      <c r="AA4" s="8">
        <v>1.76</v>
      </c>
      <c r="AB4" s="6">
        <v>8100.5399999999991</v>
      </c>
      <c r="AC4" s="8">
        <v>0</v>
      </c>
      <c r="AD4" s="6">
        <v>9870.84</v>
      </c>
      <c r="AE4" s="8">
        <v>0.45999999999999996</v>
      </c>
      <c r="AF4" s="6">
        <v>61371</v>
      </c>
      <c r="AG4" s="8">
        <v>2.86</v>
      </c>
      <c r="AH4" s="6">
        <v>0</v>
      </c>
      <c r="AI4" s="8">
        <v>0</v>
      </c>
      <c r="AJ4" s="6">
        <v>0</v>
      </c>
      <c r="AK4" s="8">
        <v>0</v>
      </c>
      <c r="AL4" s="6">
        <v>643.79999999999984</v>
      </c>
      <c r="AM4" s="8">
        <v>0.03</v>
      </c>
      <c r="AN4" s="6">
        <v>0</v>
      </c>
      <c r="AO4" s="8">
        <v>0</v>
      </c>
      <c r="AP4" s="6">
        <v>20170.920000000002</v>
      </c>
      <c r="AQ4" s="8">
        <v>0.94</v>
      </c>
      <c r="AR4" s="6">
        <v>24033.359999999997</v>
      </c>
      <c r="AS4" s="8">
        <v>1.1200000000000001</v>
      </c>
      <c r="AT4" s="6">
        <v>3862.5600000000009</v>
      </c>
      <c r="AU4" s="8">
        <v>0.18</v>
      </c>
      <c r="AV4" s="6">
        <v>69739.920000000013</v>
      </c>
      <c r="AW4" s="8">
        <v>3.25</v>
      </c>
      <c r="AX4" s="6">
        <v>2682.3</v>
      </c>
      <c r="AY4" s="8">
        <v>0</v>
      </c>
      <c r="AZ4" s="6">
        <v>1072.9199999999998</v>
      </c>
      <c r="BA4" s="8">
        <v>0.05</v>
      </c>
      <c r="BB4" s="6">
        <v>47852.280000000006</v>
      </c>
      <c r="BC4" s="8">
        <v>2.23</v>
      </c>
      <c r="BD4" s="6">
        <v>28126.86</v>
      </c>
      <c r="BE4" s="8">
        <v>1.31</v>
      </c>
      <c r="BF4" s="31">
        <f t="shared" ref="BF4" si="0">X4+Z4+AB4+AD4+AF4+AH4+AJ4+AL4+AN4+AP4+AR4+AT4+AV4+AX4+AZ4+BB4+BD4</f>
        <v>414778.28</v>
      </c>
      <c r="BG4" s="31">
        <f t="shared" ref="BG4" si="1">Y4+AA4+AC4+AE4+AG4+AI4+AK4+AM4+AO4+AQ4+AS4+AU4+AW4+AY4+BA4+BC4+BE4</f>
        <v>18.989999999999998</v>
      </c>
      <c r="BH4" s="4">
        <v>0</v>
      </c>
      <c r="BI4" s="4">
        <v>0</v>
      </c>
      <c r="BJ4" s="4">
        <v>0</v>
      </c>
      <c r="BK4" s="9">
        <v>0</v>
      </c>
      <c r="BL4" s="9">
        <v>0</v>
      </c>
      <c r="BM4" s="9">
        <v>0</v>
      </c>
      <c r="BN4" s="9">
        <v>0</v>
      </c>
      <c r="BO4" s="9">
        <v>0</v>
      </c>
      <c r="BP4" s="9">
        <v>0</v>
      </c>
      <c r="BQ4" s="9">
        <v>0</v>
      </c>
      <c r="BR4" s="4" t="s">
        <v>382</v>
      </c>
      <c r="BS4" s="4"/>
      <c r="BT4" s="9"/>
      <c r="BU4" s="4"/>
      <c r="BV4" s="9"/>
      <c r="BW4" s="9"/>
      <c r="BX4" s="9"/>
      <c r="BY4" s="9"/>
      <c r="BZ4" s="9"/>
      <c r="CA4" s="9"/>
      <c r="CB4" s="4" t="s">
        <v>382</v>
      </c>
      <c r="CC4" s="4"/>
      <c r="CD4" s="9"/>
      <c r="CE4" s="4"/>
      <c r="CF4" s="9"/>
      <c r="CG4" s="9"/>
      <c r="CH4" s="9"/>
      <c r="CI4" s="9"/>
      <c r="CJ4" s="9"/>
      <c r="CK4" s="9"/>
      <c r="CL4" s="4" t="s">
        <v>382</v>
      </c>
      <c r="CM4" s="4"/>
      <c r="CN4" s="9"/>
      <c r="CO4" s="4"/>
      <c r="CP4" s="9"/>
      <c r="CQ4" s="9"/>
      <c r="CR4" s="9"/>
      <c r="CS4" s="9"/>
      <c r="CT4" s="9"/>
      <c r="CU4" s="9"/>
      <c r="CV4" s="4" t="s">
        <v>382</v>
      </c>
      <c r="CW4" s="4"/>
      <c r="CX4" s="9"/>
      <c r="CY4" s="4"/>
      <c r="CZ4" s="9"/>
      <c r="DA4" s="9"/>
      <c r="DB4" s="9"/>
      <c r="DC4" s="9"/>
      <c r="DD4" s="9"/>
      <c r="DE4" s="9"/>
      <c r="DF4" s="4" t="s">
        <v>382</v>
      </c>
      <c r="DG4" s="4"/>
      <c r="DH4" s="9"/>
      <c r="DI4" s="4"/>
      <c r="DJ4" s="9"/>
      <c r="DK4" s="9"/>
      <c r="DL4" s="9"/>
      <c r="DM4" s="9"/>
      <c r="DN4" s="9"/>
      <c r="DO4" s="9"/>
      <c r="DP4" s="4" t="s">
        <v>382</v>
      </c>
      <c r="DQ4" s="4"/>
      <c r="DR4" s="9"/>
      <c r="DS4" s="4"/>
      <c r="DT4" s="9"/>
      <c r="DU4" s="9"/>
      <c r="DV4" s="9"/>
      <c r="DW4" s="9"/>
      <c r="DX4" s="9"/>
      <c r="DY4" s="9"/>
      <c r="DZ4" s="4">
        <v>0</v>
      </c>
      <c r="EA4" s="4">
        <v>0</v>
      </c>
      <c r="EB4" s="4">
        <v>0</v>
      </c>
      <c r="EC4" s="4">
        <v>0</v>
      </c>
      <c r="ED4" s="4">
        <v>5</v>
      </c>
      <c r="EE4" s="4">
        <v>7</v>
      </c>
      <c r="EF4" s="9">
        <v>12076.03</v>
      </c>
      <c r="EG4" s="2">
        <f>IF([1]Лист1!$C2=C4,1,0)</f>
        <v>1</v>
      </c>
    </row>
    <row r="5" spans="1:137" x14ac:dyDescent="0.25">
      <c r="A5" s="27">
        <v>2</v>
      </c>
      <c r="B5" s="28" t="s">
        <v>576</v>
      </c>
      <c r="C5" s="28" t="s">
        <v>577</v>
      </c>
      <c r="D5" s="1">
        <v>43466</v>
      </c>
      <c r="E5" s="1">
        <v>43830</v>
      </c>
      <c r="F5" s="9">
        <v>0</v>
      </c>
      <c r="G5" s="9">
        <v>0</v>
      </c>
      <c r="H5" s="9">
        <v>136628.95000000001</v>
      </c>
      <c r="I5" s="9">
        <v>749969.02</v>
      </c>
      <c r="J5" s="9">
        <v>465933.55</v>
      </c>
      <c r="K5" s="9">
        <v>89589.84</v>
      </c>
      <c r="L5" s="9">
        <v>194445.63000000003</v>
      </c>
      <c r="M5" s="9">
        <v>706221.94000000006</v>
      </c>
      <c r="N5" s="9">
        <v>706221.94000000006</v>
      </c>
      <c r="O5" s="9">
        <v>0</v>
      </c>
      <c r="P5" s="9">
        <v>0</v>
      </c>
      <c r="Q5" s="9">
        <v>0</v>
      </c>
      <c r="R5" s="9">
        <v>0</v>
      </c>
      <c r="S5" s="9">
        <v>706221.94000000006</v>
      </c>
      <c r="T5" s="9">
        <v>0</v>
      </c>
      <c r="U5" s="9">
        <v>0</v>
      </c>
      <c r="V5" s="9">
        <v>180376.02999999991</v>
      </c>
      <c r="W5" s="4" t="s">
        <v>238</v>
      </c>
      <c r="X5" s="6">
        <v>194445.63000000003</v>
      </c>
      <c r="Y5" s="8">
        <v>4.84</v>
      </c>
      <c r="Z5" s="6">
        <v>70707.64</v>
      </c>
      <c r="AA5" s="8">
        <v>1.76</v>
      </c>
      <c r="AB5" s="6">
        <v>15169.619999999999</v>
      </c>
      <c r="AC5" s="8">
        <v>0</v>
      </c>
      <c r="AD5" s="6">
        <v>18480.519999999997</v>
      </c>
      <c r="AE5" s="8">
        <v>0.45999999999999996</v>
      </c>
      <c r="AF5" s="6">
        <v>116506.92</v>
      </c>
      <c r="AG5" s="8">
        <v>2.9</v>
      </c>
      <c r="AH5" s="6">
        <v>0</v>
      </c>
      <c r="AI5" s="8">
        <v>0</v>
      </c>
      <c r="AJ5" s="6">
        <v>0</v>
      </c>
      <c r="AK5" s="8">
        <v>0</v>
      </c>
      <c r="AL5" s="6">
        <v>1205.2800000000004</v>
      </c>
      <c r="AM5" s="8">
        <v>0.03</v>
      </c>
      <c r="AN5" s="6">
        <v>0</v>
      </c>
      <c r="AO5" s="8">
        <v>0</v>
      </c>
      <c r="AP5" s="6">
        <v>0</v>
      </c>
      <c r="AQ5" s="8">
        <v>0</v>
      </c>
      <c r="AR5" s="6">
        <v>44995.759999999995</v>
      </c>
      <c r="AS5" s="8">
        <v>1.1200000000000001</v>
      </c>
      <c r="AT5" s="6">
        <v>7231.4800000000014</v>
      </c>
      <c r="AU5" s="8">
        <v>0.18</v>
      </c>
      <c r="AV5" s="6">
        <v>130568.16000000002</v>
      </c>
      <c r="AW5" s="8">
        <v>3.25</v>
      </c>
      <c r="AX5" s="6">
        <v>5023.0499999999993</v>
      </c>
      <c r="AY5" s="8">
        <v>0</v>
      </c>
      <c r="AZ5" s="6">
        <v>2008.8000000000006</v>
      </c>
      <c r="BA5" s="8">
        <v>0.05</v>
      </c>
      <c r="BB5" s="6">
        <v>89589.84</v>
      </c>
      <c r="BC5" s="8">
        <v>2.23</v>
      </c>
      <c r="BD5" s="6">
        <v>54036.32</v>
      </c>
      <c r="BE5" s="8">
        <v>1.35</v>
      </c>
      <c r="BF5" s="31">
        <f t="shared" ref="BF5:BF68" si="2">X5+Z5+AB5+AD5+AF5+AH5+AJ5+AL5+AN5+AP5+AR5+AT5+AV5+AX5+AZ5+BB5+BD5</f>
        <v>749969.02</v>
      </c>
      <c r="BG5" s="31">
        <f t="shared" ref="BG5:BG68" si="3">Y5+AA5+AC5+AE5+AG5+AI5+AK5+AM5+AO5+AQ5+AS5+AU5+AW5+AY5+BA5+BC5+BE5</f>
        <v>18.170000000000002</v>
      </c>
      <c r="BH5" s="4">
        <v>0</v>
      </c>
      <c r="BI5" s="4">
        <v>0</v>
      </c>
      <c r="BJ5" s="4">
        <v>0</v>
      </c>
      <c r="BK5" s="9">
        <v>0</v>
      </c>
      <c r="BL5" s="9">
        <v>0</v>
      </c>
      <c r="BM5" s="9">
        <v>0</v>
      </c>
      <c r="BN5" s="9">
        <v>0</v>
      </c>
      <c r="BO5" s="9">
        <v>0</v>
      </c>
      <c r="BP5" s="9">
        <v>0</v>
      </c>
      <c r="BQ5" s="9">
        <v>0</v>
      </c>
      <c r="BR5" s="4" t="s">
        <v>382</v>
      </c>
      <c r="BS5" s="4"/>
      <c r="BT5" s="9"/>
      <c r="BU5" s="4"/>
      <c r="BV5" s="9"/>
      <c r="BW5" s="9"/>
      <c r="BX5" s="9"/>
      <c r="BY5" s="9"/>
      <c r="BZ5" s="9"/>
      <c r="CA5" s="9"/>
      <c r="CB5" s="4" t="s">
        <v>382</v>
      </c>
      <c r="CC5" s="4"/>
      <c r="CD5" s="9"/>
      <c r="CE5" s="4"/>
      <c r="CF5" s="9"/>
      <c r="CG5" s="9"/>
      <c r="CH5" s="9"/>
      <c r="CI5" s="9"/>
      <c r="CJ5" s="9"/>
      <c r="CK5" s="9"/>
      <c r="CL5" s="4" t="s">
        <v>382</v>
      </c>
      <c r="CM5" s="4"/>
      <c r="CN5" s="9"/>
      <c r="CO5" s="4"/>
      <c r="CP5" s="9"/>
      <c r="CQ5" s="9"/>
      <c r="CR5" s="9"/>
      <c r="CS5" s="9"/>
      <c r="CT5" s="9"/>
      <c r="CU5" s="9"/>
      <c r="CV5" s="4" t="s">
        <v>382</v>
      </c>
      <c r="CW5" s="4"/>
      <c r="CX5" s="9"/>
      <c r="CY5" s="4"/>
      <c r="CZ5" s="9"/>
      <c r="DA5" s="9"/>
      <c r="DB5" s="9"/>
      <c r="DC5" s="9"/>
      <c r="DD5" s="9"/>
      <c r="DE5" s="9"/>
      <c r="DF5" s="4" t="s">
        <v>382</v>
      </c>
      <c r="DG5" s="4"/>
      <c r="DH5" s="9"/>
      <c r="DI5" s="4"/>
      <c r="DJ5" s="9"/>
      <c r="DK5" s="9"/>
      <c r="DL5" s="9"/>
      <c r="DM5" s="9"/>
      <c r="DN5" s="9"/>
      <c r="DO5" s="9"/>
      <c r="DP5" s="4" t="s">
        <v>382</v>
      </c>
      <c r="DQ5" s="4"/>
      <c r="DR5" s="9"/>
      <c r="DS5" s="4"/>
      <c r="DT5" s="9"/>
      <c r="DU5" s="9"/>
      <c r="DV5" s="9"/>
      <c r="DW5" s="9"/>
      <c r="DX5" s="9"/>
      <c r="DY5" s="9"/>
      <c r="DZ5" s="4">
        <v>0</v>
      </c>
      <c r="EA5" s="4">
        <v>0</v>
      </c>
      <c r="EB5" s="4">
        <v>0</v>
      </c>
      <c r="EC5" s="4">
        <v>0</v>
      </c>
      <c r="ED5" s="4">
        <v>2</v>
      </c>
      <c r="EE5" s="4">
        <v>4</v>
      </c>
      <c r="EF5" s="9">
        <v>2380.5699999999997</v>
      </c>
      <c r="EG5" s="2">
        <f>IF([1]Лист1!$C3=C5,1,0)</f>
        <v>1</v>
      </c>
    </row>
    <row r="6" spans="1:137" x14ac:dyDescent="0.25">
      <c r="A6" s="27">
        <v>3</v>
      </c>
      <c r="B6" s="28" t="s">
        <v>580</v>
      </c>
      <c r="C6" s="28" t="s">
        <v>581</v>
      </c>
      <c r="D6" s="1">
        <v>43466</v>
      </c>
      <c r="E6" s="1">
        <v>43830</v>
      </c>
      <c r="F6" s="9">
        <v>0</v>
      </c>
      <c r="G6" s="9">
        <v>0</v>
      </c>
      <c r="H6" s="9">
        <v>140350.73000000001</v>
      </c>
      <c r="I6" s="9">
        <v>722443.33</v>
      </c>
      <c r="J6" s="9">
        <v>443662.86999999994</v>
      </c>
      <c r="K6" s="9">
        <v>89485.439999999988</v>
      </c>
      <c r="L6" s="9">
        <v>189295.02</v>
      </c>
      <c r="M6" s="9">
        <v>699425.24999999988</v>
      </c>
      <c r="N6" s="9">
        <v>699425.24999999988</v>
      </c>
      <c r="O6" s="9">
        <v>0</v>
      </c>
      <c r="P6" s="9">
        <v>0</v>
      </c>
      <c r="Q6" s="9">
        <v>0</v>
      </c>
      <c r="R6" s="9">
        <v>0</v>
      </c>
      <c r="S6" s="9">
        <v>699425.24999999988</v>
      </c>
      <c r="T6" s="9">
        <v>0</v>
      </c>
      <c r="U6" s="9">
        <v>0</v>
      </c>
      <c r="V6" s="9">
        <v>163368.81000000006</v>
      </c>
      <c r="W6" s="4" t="s">
        <v>238</v>
      </c>
      <c r="X6" s="6">
        <v>189295.02</v>
      </c>
      <c r="Y6" s="8">
        <v>4.84</v>
      </c>
      <c r="Z6" s="6">
        <v>70625.279999999984</v>
      </c>
      <c r="AA6" s="8">
        <v>1.76</v>
      </c>
      <c r="AB6" s="6">
        <v>15148.32</v>
      </c>
      <c r="AC6" s="8">
        <v>0</v>
      </c>
      <c r="AD6" s="6">
        <v>18458.880000000005</v>
      </c>
      <c r="AE6" s="8">
        <v>0.45999999999999996</v>
      </c>
      <c r="AF6" s="6">
        <v>116371.20000000003</v>
      </c>
      <c r="AG6" s="8">
        <v>2.9</v>
      </c>
      <c r="AH6" s="6">
        <v>0</v>
      </c>
      <c r="AI6" s="8">
        <v>0</v>
      </c>
      <c r="AJ6" s="6">
        <v>0</v>
      </c>
      <c r="AK6" s="8">
        <v>0</v>
      </c>
      <c r="AL6" s="6">
        <v>1203.8399999999997</v>
      </c>
      <c r="AM6" s="8">
        <v>0.03</v>
      </c>
      <c r="AN6" s="6">
        <v>0</v>
      </c>
      <c r="AO6" s="8">
        <v>0</v>
      </c>
      <c r="AP6" s="6">
        <v>0</v>
      </c>
      <c r="AQ6" s="8">
        <v>0</v>
      </c>
      <c r="AR6" s="6">
        <v>44943.359999999993</v>
      </c>
      <c r="AS6" s="8">
        <v>1.1200000000000001</v>
      </c>
      <c r="AT6" s="6">
        <v>7223.04</v>
      </c>
      <c r="AU6" s="8">
        <v>0.18</v>
      </c>
      <c r="AV6" s="6">
        <v>130416</v>
      </c>
      <c r="AW6" s="8">
        <v>3.25</v>
      </c>
      <c r="AX6" s="6">
        <v>5016</v>
      </c>
      <c r="AY6" s="8">
        <v>0</v>
      </c>
      <c r="AZ6" s="6">
        <v>2006.4000000000003</v>
      </c>
      <c r="BA6" s="8">
        <v>0.05</v>
      </c>
      <c r="BB6" s="6">
        <v>89485.439999999988</v>
      </c>
      <c r="BC6" s="8">
        <v>2.23</v>
      </c>
      <c r="BD6" s="6">
        <v>32250.550000000003</v>
      </c>
      <c r="BE6" s="8">
        <v>0.79</v>
      </c>
      <c r="BF6" s="31">
        <f t="shared" si="2"/>
        <v>722443.33</v>
      </c>
      <c r="BG6" s="31">
        <f t="shared" si="3"/>
        <v>17.61</v>
      </c>
      <c r="BH6" s="4">
        <v>0</v>
      </c>
      <c r="BI6" s="4">
        <v>0</v>
      </c>
      <c r="BJ6" s="4">
        <v>0</v>
      </c>
      <c r="BK6" s="9">
        <v>0</v>
      </c>
      <c r="BL6" s="9">
        <v>0</v>
      </c>
      <c r="BM6" s="9">
        <v>0</v>
      </c>
      <c r="BN6" s="9">
        <v>0</v>
      </c>
      <c r="BO6" s="9">
        <v>0</v>
      </c>
      <c r="BP6" s="9">
        <v>0</v>
      </c>
      <c r="BQ6" s="9">
        <v>0</v>
      </c>
      <c r="BR6" s="4" t="s">
        <v>382</v>
      </c>
      <c r="BS6" s="4"/>
      <c r="BT6" s="9"/>
      <c r="BU6" s="4"/>
      <c r="BV6" s="9"/>
      <c r="BW6" s="9"/>
      <c r="BX6" s="9"/>
      <c r="BY6" s="9"/>
      <c r="BZ6" s="9"/>
      <c r="CA6" s="9"/>
      <c r="CB6" s="4" t="s">
        <v>382</v>
      </c>
      <c r="CC6" s="4"/>
      <c r="CD6" s="9"/>
      <c r="CE6" s="4"/>
      <c r="CF6" s="9"/>
      <c r="CG6" s="9"/>
      <c r="CH6" s="9"/>
      <c r="CI6" s="9"/>
      <c r="CJ6" s="9"/>
      <c r="CK6" s="9"/>
      <c r="CL6" s="4" t="s">
        <v>382</v>
      </c>
      <c r="CM6" s="4"/>
      <c r="CN6" s="9"/>
      <c r="CO6" s="4"/>
      <c r="CP6" s="9"/>
      <c r="CQ6" s="9"/>
      <c r="CR6" s="9"/>
      <c r="CS6" s="9"/>
      <c r="CT6" s="9"/>
      <c r="CU6" s="9"/>
      <c r="CV6" s="4" t="s">
        <v>382</v>
      </c>
      <c r="CW6" s="4"/>
      <c r="CX6" s="9"/>
      <c r="CY6" s="4"/>
      <c r="CZ6" s="9"/>
      <c r="DA6" s="9"/>
      <c r="DB6" s="9"/>
      <c r="DC6" s="9"/>
      <c r="DD6" s="9"/>
      <c r="DE6" s="9"/>
      <c r="DF6" s="4" t="s">
        <v>382</v>
      </c>
      <c r="DG6" s="4"/>
      <c r="DH6" s="9"/>
      <c r="DI6" s="4"/>
      <c r="DJ6" s="9"/>
      <c r="DK6" s="9"/>
      <c r="DL6" s="9"/>
      <c r="DM6" s="9"/>
      <c r="DN6" s="9"/>
      <c r="DO6" s="9"/>
      <c r="DP6" s="4" t="s">
        <v>382</v>
      </c>
      <c r="DQ6" s="4"/>
      <c r="DR6" s="9"/>
      <c r="DS6" s="4"/>
      <c r="DT6" s="9"/>
      <c r="DU6" s="9"/>
      <c r="DV6" s="9"/>
      <c r="DW6" s="9"/>
      <c r="DX6" s="9"/>
      <c r="DY6" s="9"/>
      <c r="DZ6" s="4">
        <v>0</v>
      </c>
      <c r="EA6" s="4">
        <v>0</v>
      </c>
      <c r="EB6" s="4">
        <v>0</v>
      </c>
      <c r="EC6" s="4">
        <v>0</v>
      </c>
      <c r="ED6" s="4">
        <v>4</v>
      </c>
      <c r="EE6" s="4">
        <v>6</v>
      </c>
      <c r="EF6" s="9">
        <v>23673.000000000007</v>
      </c>
      <c r="EG6" s="2">
        <f>IF([1]Лист1!$C4=C6,1,0)</f>
        <v>1</v>
      </c>
    </row>
    <row r="7" spans="1:137" x14ac:dyDescent="0.25">
      <c r="A7" s="27">
        <v>4</v>
      </c>
      <c r="B7" s="28" t="s">
        <v>584</v>
      </c>
      <c r="C7" s="28" t="s">
        <v>585</v>
      </c>
      <c r="D7" s="1">
        <v>43466</v>
      </c>
      <c r="E7" s="1">
        <v>43830</v>
      </c>
      <c r="F7" s="9">
        <v>0</v>
      </c>
      <c r="G7" s="9">
        <v>0</v>
      </c>
      <c r="H7" s="9">
        <v>119803.88</v>
      </c>
      <c r="I7" s="9">
        <v>752237.01</v>
      </c>
      <c r="J7" s="9">
        <v>473735.37000000005</v>
      </c>
      <c r="K7" s="9">
        <v>89244.60000000002</v>
      </c>
      <c r="L7" s="9">
        <v>189257.03999999995</v>
      </c>
      <c r="M7" s="9">
        <v>774569</v>
      </c>
      <c r="N7" s="9">
        <v>774569</v>
      </c>
      <c r="O7" s="9">
        <v>0</v>
      </c>
      <c r="P7" s="9">
        <v>0</v>
      </c>
      <c r="Q7" s="9">
        <v>0</v>
      </c>
      <c r="R7" s="9">
        <v>0</v>
      </c>
      <c r="S7" s="9">
        <v>774569</v>
      </c>
      <c r="T7" s="9">
        <v>0</v>
      </c>
      <c r="U7" s="9">
        <v>0</v>
      </c>
      <c r="V7" s="9">
        <v>97471.890000000014</v>
      </c>
      <c r="W7" s="4" t="s">
        <v>238</v>
      </c>
      <c r="X7" s="6">
        <v>189257.03999999995</v>
      </c>
      <c r="Y7" s="8">
        <v>4.84</v>
      </c>
      <c r="Z7" s="6">
        <v>70435.199999999983</v>
      </c>
      <c r="AA7" s="8">
        <v>1.76</v>
      </c>
      <c r="AB7" s="6">
        <v>15107.550000000001</v>
      </c>
      <c r="AC7" s="8">
        <v>0</v>
      </c>
      <c r="AD7" s="6">
        <v>18409.2</v>
      </c>
      <c r="AE7" s="8">
        <v>0.45999999999999996</v>
      </c>
      <c r="AF7" s="6">
        <v>116058</v>
      </c>
      <c r="AG7" s="8">
        <v>2.9</v>
      </c>
      <c r="AH7" s="6">
        <v>0</v>
      </c>
      <c r="AI7" s="8">
        <v>0</v>
      </c>
      <c r="AJ7" s="6">
        <v>0</v>
      </c>
      <c r="AK7" s="8">
        <v>0</v>
      </c>
      <c r="AL7" s="6">
        <v>1200.5999999999997</v>
      </c>
      <c r="AM7" s="8">
        <v>0.03</v>
      </c>
      <c r="AN7" s="6">
        <v>0</v>
      </c>
      <c r="AO7" s="8">
        <v>0</v>
      </c>
      <c r="AP7" s="6">
        <v>0</v>
      </c>
      <c r="AQ7" s="8">
        <v>0</v>
      </c>
      <c r="AR7" s="6">
        <v>44822.399999999994</v>
      </c>
      <c r="AS7" s="8">
        <v>1.1200000000000001</v>
      </c>
      <c r="AT7" s="6">
        <v>7203.6000000000013</v>
      </c>
      <c r="AU7" s="8">
        <v>0.18</v>
      </c>
      <c r="AV7" s="6">
        <v>130065.00000000003</v>
      </c>
      <c r="AW7" s="8">
        <v>3.25</v>
      </c>
      <c r="AX7" s="6">
        <v>5002.5</v>
      </c>
      <c r="AY7" s="8">
        <v>0</v>
      </c>
      <c r="AZ7" s="6">
        <v>2001</v>
      </c>
      <c r="BA7" s="8">
        <v>0.05</v>
      </c>
      <c r="BB7" s="6">
        <v>89244.60000000002</v>
      </c>
      <c r="BC7" s="8">
        <v>2.23</v>
      </c>
      <c r="BD7" s="6">
        <v>63430.32</v>
      </c>
      <c r="BE7" s="8">
        <v>1.58</v>
      </c>
      <c r="BF7" s="31">
        <f t="shared" si="2"/>
        <v>752237.00999999978</v>
      </c>
      <c r="BG7" s="31">
        <f t="shared" si="3"/>
        <v>18.399999999999999</v>
      </c>
      <c r="BH7" s="4">
        <v>0</v>
      </c>
      <c r="BI7" s="4">
        <v>0</v>
      </c>
      <c r="BJ7" s="4">
        <v>0</v>
      </c>
      <c r="BK7" s="9">
        <v>0</v>
      </c>
      <c r="BL7" s="9">
        <v>0</v>
      </c>
      <c r="BM7" s="9">
        <v>0</v>
      </c>
      <c r="BN7" s="9">
        <v>0</v>
      </c>
      <c r="BO7" s="9">
        <v>0</v>
      </c>
      <c r="BP7" s="9">
        <v>0</v>
      </c>
      <c r="BQ7" s="9">
        <v>0</v>
      </c>
      <c r="BR7" s="4" t="s">
        <v>382</v>
      </c>
      <c r="BS7" s="4"/>
      <c r="BT7" s="9"/>
      <c r="BU7" s="4"/>
      <c r="BV7" s="9"/>
      <c r="BW7" s="9"/>
      <c r="BX7" s="9"/>
      <c r="BY7" s="9"/>
      <c r="BZ7" s="9"/>
      <c r="CA7" s="9"/>
      <c r="CB7" s="4" t="s">
        <v>382</v>
      </c>
      <c r="CC7" s="4"/>
      <c r="CD7" s="9"/>
      <c r="CE7" s="4"/>
      <c r="CF7" s="9"/>
      <c r="CG7" s="9"/>
      <c r="CH7" s="9"/>
      <c r="CI7" s="9"/>
      <c r="CJ7" s="9"/>
      <c r="CK7" s="9"/>
      <c r="CL7" s="4" t="s">
        <v>382</v>
      </c>
      <c r="CM7" s="4"/>
      <c r="CN7" s="9"/>
      <c r="CO7" s="4"/>
      <c r="CP7" s="9"/>
      <c r="CQ7" s="9"/>
      <c r="CR7" s="9"/>
      <c r="CS7" s="9"/>
      <c r="CT7" s="9"/>
      <c r="CU7" s="9"/>
      <c r="CV7" s="4" t="s">
        <v>382</v>
      </c>
      <c r="CW7" s="4"/>
      <c r="CX7" s="9"/>
      <c r="CY7" s="4"/>
      <c r="CZ7" s="9"/>
      <c r="DA7" s="9"/>
      <c r="DB7" s="9"/>
      <c r="DC7" s="9"/>
      <c r="DD7" s="9"/>
      <c r="DE7" s="9"/>
      <c r="DF7" s="4" t="s">
        <v>382</v>
      </c>
      <c r="DG7" s="4"/>
      <c r="DH7" s="9"/>
      <c r="DI7" s="4"/>
      <c r="DJ7" s="9"/>
      <c r="DK7" s="9"/>
      <c r="DL7" s="9"/>
      <c r="DM7" s="9"/>
      <c r="DN7" s="9"/>
      <c r="DO7" s="9"/>
      <c r="DP7" s="4" t="s">
        <v>382</v>
      </c>
      <c r="DQ7" s="4"/>
      <c r="DR7" s="9"/>
      <c r="DS7" s="4"/>
      <c r="DT7" s="9"/>
      <c r="DU7" s="9"/>
      <c r="DV7" s="9"/>
      <c r="DW7" s="9"/>
      <c r="DX7" s="9"/>
      <c r="DY7" s="9"/>
      <c r="DZ7" s="4">
        <v>0</v>
      </c>
      <c r="EA7" s="4">
        <v>0</v>
      </c>
      <c r="EB7" s="4">
        <v>0</v>
      </c>
      <c r="EC7" s="4">
        <v>0</v>
      </c>
      <c r="ED7" s="4">
        <v>4</v>
      </c>
      <c r="EE7" s="4">
        <v>6</v>
      </c>
      <c r="EF7" s="9">
        <v>15324.13</v>
      </c>
      <c r="EG7" s="2">
        <f>IF([1]Лист1!$C5=C7,1,0)</f>
        <v>1</v>
      </c>
    </row>
    <row r="8" spans="1:137" x14ac:dyDescent="0.25">
      <c r="A8" s="27">
        <v>5</v>
      </c>
      <c r="B8" s="28" t="s">
        <v>588</v>
      </c>
      <c r="C8" s="28" t="s">
        <v>589</v>
      </c>
      <c r="D8" s="1">
        <v>43466</v>
      </c>
      <c r="E8" s="1">
        <v>43830</v>
      </c>
      <c r="F8" s="9">
        <v>0</v>
      </c>
      <c r="G8" s="9">
        <v>0</v>
      </c>
      <c r="H8" s="9">
        <v>187378.29</v>
      </c>
      <c r="I8" s="9">
        <v>1120302</v>
      </c>
      <c r="J8" s="9">
        <v>732661.38</v>
      </c>
      <c r="K8" s="9">
        <v>123564.36</v>
      </c>
      <c r="L8" s="9">
        <v>264076.26000000007</v>
      </c>
      <c r="M8" s="9">
        <v>1109241.3799999999</v>
      </c>
      <c r="N8" s="9">
        <v>1109241.3799999999</v>
      </c>
      <c r="O8" s="9">
        <v>0</v>
      </c>
      <c r="P8" s="9">
        <v>0</v>
      </c>
      <c r="Q8" s="9">
        <v>0</v>
      </c>
      <c r="R8" s="9">
        <v>0</v>
      </c>
      <c r="S8" s="9">
        <v>1109241.3799999999</v>
      </c>
      <c r="T8" s="9">
        <v>0</v>
      </c>
      <c r="U8" s="9">
        <v>0</v>
      </c>
      <c r="V8" s="9">
        <v>198438.91000000015</v>
      </c>
      <c r="W8" s="4" t="s">
        <v>238</v>
      </c>
      <c r="X8" s="6">
        <v>264076.26000000007</v>
      </c>
      <c r="Y8" s="8">
        <v>4.84</v>
      </c>
      <c r="Z8" s="6">
        <v>97521.60000000002</v>
      </c>
      <c r="AA8" s="8">
        <v>1.76</v>
      </c>
      <c r="AB8" s="6">
        <v>20917.29</v>
      </c>
      <c r="AC8" s="8">
        <v>0</v>
      </c>
      <c r="AD8" s="6">
        <v>25488.720000000001</v>
      </c>
      <c r="AE8" s="8">
        <v>0.45999999999999996</v>
      </c>
      <c r="AF8" s="6">
        <v>160689</v>
      </c>
      <c r="AG8" s="8">
        <v>2.9</v>
      </c>
      <c r="AH8" s="6">
        <v>0</v>
      </c>
      <c r="AI8" s="8">
        <v>0</v>
      </c>
      <c r="AJ8" s="6">
        <v>0</v>
      </c>
      <c r="AK8" s="8">
        <v>0</v>
      </c>
      <c r="AL8" s="6">
        <v>1662.36</v>
      </c>
      <c r="AM8" s="8">
        <v>0.03</v>
      </c>
      <c r="AN8" s="6">
        <v>0</v>
      </c>
      <c r="AO8" s="8">
        <v>0</v>
      </c>
      <c r="AP8" s="6">
        <v>52085.399999999987</v>
      </c>
      <c r="AQ8" s="8">
        <v>0.94</v>
      </c>
      <c r="AR8" s="6">
        <v>62059.19999999999</v>
      </c>
      <c r="AS8" s="8">
        <v>1.1200000000000001</v>
      </c>
      <c r="AT8" s="6">
        <v>9973.7999999999975</v>
      </c>
      <c r="AU8" s="8">
        <v>0.18</v>
      </c>
      <c r="AV8" s="6">
        <v>180082.55999999997</v>
      </c>
      <c r="AW8" s="8">
        <v>3.25</v>
      </c>
      <c r="AX8" s="6">
        <v>6926.25</v>
      </c>
      <c r="AY8" s="8">
        <v>0</v>
      </c>
      <c r="AZ8" s="6">
        <v>2770.5600000000009</v>
      </c>
      <c r="BA8" s="8">
        <v>0.05</v>
      </c>
      <c r="BB8" s="6">
        <v>123564.36</v>
      </c>
      <c r="BC8" s="8">
        <v>2.23</v>
      </c>
      <c r="BD8" s="6">
        <v>112484.64</v>
      </c>
      <c r="BE8" s="8">
        <v>2.0299999999999998</v>
      </c>
      <c r="BF8" s="31">
        <f t="shared" si="2"/>
        <v>1120302</v>
      </c>
      <c r="BG8" s="31">
        <f t="shared" si="3"/>
        <v>19.79</v>
      </c>
      <c r="BH8" s="4">
        <v>0</v>
      </c>
      <c r="BI8" s="4">
        <v>0</v>
      </c>
      <c r="BJ8" s="4">
        <v>0</v>
      </c>
      <c r="BK8" s="9">
        <v>0</v>
      </c>
      <c r="BL8" s="9">
        <v>0</v>
      </c>
      <c r="BM8" s="9">
        <v>0</v>
      </c>
      <c r="BN8" s="9">
        <v>0</v>
      </c>
      <c r="BO8" s="9">
        <v>0</v>
      </c>
      <c r="BP8" s="9">
        <v>0</v>
      </c>
      <c r="BQ8" s="9">
        <v>0</v>
      </c>
      <c r="BR8" s="4" t="s">
        <v>382</v>
      </c>
      <c r="BS8" s="4"/>
      <c r="BT8" s="9"/>
      <c r="BU8" s="4"/>
      <c r="BV8" s="9"/>
      <c r="BW8" s="9"/>
      <c r="BX8" s="9"/>
      <c r="BY8" s="9"/>
      <c r="BZ8" s="9"/>
      <c r="CA8" s="9"/>
      <c r="CB8" s="4" t="s">
        <v>382</v>
      </c>
      <c r="CC8" s="4"/>
      <c r="CD8" s="9"/>
      <c r="CE8" s="4"/>
      <c r="CF8" s="9"/>
      <c r="CG8" s="9"/>
      <c r="CH8" s="9"/>
      <c r="CI8" s="9"/>
      <c r="CJ8" s="9"/>
      <c r="CK8" s="9"/>
      <c r="CL8" s="4" t="s">
        <v>382</v>
      </c>
      <c r="CM8" s="4"/>
      <c r="CN8" s="9"/>
      <c r="CO8" s="4"/>
      <c r="CP8" s="9"/>
      <c r="CQ8" s="9"/>
      <c r="CR8" s="9"/>
      <c r="CS8" s="9"/>
      <c r="CT8" s="9"/>
      <c r="CU8" s="9"/>
      <c r="CV8" s="4" t="s">
        <v>382</v>
      </c>
      <c r="CW8" s="4"/>
      <c r="CX8" s="9"/>
      <c r="CY8" s="4"/>
      <c r="CZ8" s="9"/>
      <c r="DA8" s="9"/>
      <c r="DB8" s="9"/>
      <c r="DC8" s="9"/>
      <c r="DD8" s="9"/>
      <c r="DE8" s="9"/>
      <c r="DF8" s="4" t="s">
        <v>382</v>
      </c>
      <c r="DG8" s="4"/>
      <c r="DH8" s="9"/>
      <c r="DI8" s="4"/>
      <c r="DJ8" s="9"/>
      <c r="DK8" s="9"/>
      <c r="DL8" s="9"/>
      <c r="DM8" s="9"/>
      <c r="DN8" s="9"/>
      <c r="DO8" s="9"/>
      <c r="DP8" s="4" t="s">
        <v>382</v>
      </c>
      <c r="DQ8" s="4"/>
      <c r="DR8" s="9"/>
      <c r="DS8" s="4"/>
      <c r="DT8" s="9"/>
      <c r="DU8" s="9"/>
      <c r="DV8" s="9"/>
      <c r="DW8" s="9"/>
      <c r="DX8" s="9"/>
      <c r="DY8" s="9"/>
      <c r="DZ8" s="4">
        <v>0</v>
      </c>
      <c r="EA8" s="4">
        <v>0</v>
      </c>
      <c r="EB8" s="4">
        <v>0</v>
      </c>
      <c r="EC8" s="4">
        <v>0</v>
      </c>
      <c r="ED8" s="4">
        <v>9</v>
      </c>
      <c r="EE8" s="4">
        <v>10</v>
      </c>
      <c r="EF8" s="9">
        <v>20269.589999999993</v>
      </c>
      <c r="EG8" s="2">
        <f>IF([1]Лист1!$C6=C8,1,0)</f>
        <v>1</v>
      </c>
    </row>
    <row r="9" spans="1:137" x14ac:dyDescent="0.25">
      <c r="A9" s="27">
        <v>6</v>
      </c>
      <c r="B9" s="28" t="s">
        <v>592</v>
      </c>
      <c r="C9" s="28" t="s">
        <v>593</v>
      </c>
      <c r="D9" s="1">
        <v>43466</v>
      </c>
      <c r="E9" s="1">
        <v>43830</v>
      </c>
      <c r="F9" s="9">
        <v>0</v>
      </c>
      <c r="G9" s="9">
        <v>0</v>
      </c>
      <c r="H9" s="9">
        <v>101939.76</v>
      </c>
      <c r="I9" s="9">
        <v>1077382.4500000002</v>
      </c>
      <c r="J9" s="9">
        <v>680398.21000000008</v>
      </c>
      <c r="K9" s="9">
        <v>126203.88000000002</v>
      </c>
      <c r="L9" s="9">
        <v>270780.36</v>
      </c>
      <c r="M9" s="9">
        <v>1100908.4700000002</v>
      </c>
      <c r="N9" s="9">
        <v>1100908.4700000002</v>
      </c>
      <c r="O9" s="9">
        <v>0</v>
      </c>
      <c r="P9" s="9">
        <v>0</v>
      </c>
      <c r="Q9" s="9">
        <v>0</v>
      </c>
      <c r="R9" s="9">
        <v>0</v>
      </c>
      <c r="S9" s="9">
        <v>1100908.4700000002</v>
      </c>
      <c r="T9" s="9">
        <v>0</v>
      </c>
      <c r="U9" s="9">
        <v>0</v>
      </c>
      <c r="V9" s="9">
        <v>78413.739999999991</v>
      </c>
      <c r="W9" s="4" t="s">
        <v>238</v>
      </c>
      <c r="X9" s="6">
        <v>270780.36</v>
      </c>
      <c r="Y9" s="8">
        <v>4.84</v>
      </c>
      <c r="Z9" s="6">
        <v>99604.799999999974</v>
      </c>
      <c r="AA9" s="8">
        <v>1.76</v>
      </c>
      <c r="AB9" s="6">
        <v>21364.11</v>
      </c>
      <c r="AC9" s="8">
        <v>0</v>
      </c>
      <c r="AD9" s="6">
        <v>26033.159999999993</v>
      </c>
      <c r="AE9" s="8">
        <v>0.45999999999999996</v>
      </c>
      <c r="AF9" s="6">
        <v>164121.72</v>
      </c>
      <c r="AG9" s="8">
        <v>2.9</v>
      </c>
      <c r="AH9" s="6">
        <v>0</v>
      </c>
      <c r="AI9" s="8">
        <v>0</v>
      </c>
      <c r="AJ9" s="6">
        <v>0</v>
      </c>
      <c r="AK9" s="8">
        <v>0</v>
      </c>
      <c r="AL9" s="6">
        <v>1697.76</v>
      </c>
      <c r="AM9" s="8">
        <v>0.03</v>
      </c>
      <c r="AN9" s="6">
        <v>0</v>
      </c>
      <c r="AO9" s="8">
        <v>0</v>
      </c>
      <c r="AP9" s="6">
        <v>53198.039999999986</v>
      </c>
      <c r="AQ9" s="8">
        <v>0.94</v>
      </c>
      <c r="AR9" s="6">
        <v>63384.960000000014</v>
      </c>
      <c r="AS9" s="8">
        <v>1.1200000000000001</v>
      </c>
      <c r="AT9" s="6">
        <v>10186.92</v>
      </c>
      <c r="AU9" s="8">
        <v>0.18</v>
      </c>
      <c r="AV9" s="6">
        <v>183929.4</v>
      </c>
      <c r="AW9" s="8">
        <v>3.25</v>
      </c>
      <c r="AX9" s="6">
        <v>7074.2100000000009</v>
      </c>
      <c r="AY9" s="8">
        <v>0</v>
      </c>
      <c r="AZ9" s="6">
        <v>2829.72</v>
      </c>
      <c r="BA9" s="8">
        <v>0.05</v>
      </c>
      <c r="BB9" s="6">
        <v>126203.88000000002</v>
      </c>
      <c r="BC9" s="8">
        <v>2.23</v>
      </c>
      <c r="BD9" s="6">
        <v>46973.409999999996</v>
      </c>
      <c r="BE9" s="8">
        <v>0.83</v>
      </c>
      <c r="BF9" s="31">
        <f t="shared" si="2"/>
        <v>1077382.45</v>
      </c>
      <c r="BG9" s="31">
        <f t="shared" si="3"/>
        <v>18.589999999999996</v>
      </c>
      <c r="BH9" s="4">
        <v>0</v>
      </c>
      <c r="BI9" s="4">
        <v>0</v>
      </c>
      <c r="BJ9" s="4">
        <v>0</v>
      </c>
      <c r="BK9" s="9">
        <v>0</v>
      </c>
      <c r="BL9" s="9">
        <v>0</v>
      </c>
      <c r="BM9" s="9">
        <v>0</v>
      </c>
      <c r="BN9" s="9">
        <v>0</v>
      </c>
      <c r="BO9" s="9">
        <v>0</v>
      </c>
      <c r="BP9" s="9">
        <v>0</v>
      </c>
      <c r="BQ9" s="9">
        <v>0</v>
      </c>
      <c r="BR9" s="4" t="s">
        <v>382</v>
      </c>
      <c r="BS9" s="4"/>
      <c r="BT9" s="9"/>
      <c r="BU9" s="4"/>
      <c r="BV9" s="9"/>
      <c r="BW9" s="9"/>
      <c r="BX9" s="9"/>
      <c r="BY9" s="9"/>
      <c r="BZ9" s="9"/>
      <c r="CA9" s="9"/>
      <c r="CB9" s="4" t="s">
        <v>382</v>
      </c>
      <c r="CC9" s="4"/>
      <c r="CD9" s="9"/>
      <c r="CE9" s="4"/>
      <c r="CF9" s="9"/>
      <c r="CG9" s="9"/>
      <c r="CH9" s="9"/>
      <c r="CI9" s="9"/>
      <c r="CJ9" s="9"/>
      <c r="CK9" s="9"/>
      <c r="CL9" s="4" t="s">
        <v>382</v>
      </c>
      <c r="CM9" s="4"/>
      <c r="CN9" s="9"/>
      <c r="CO9" s="4"/>
      <c r="CP9" s="9"/>
      <c r="CQ9" s="9"/>
      <c r="CR9" s="9"/>
      <c r="CS9" s="9"/>
      <c r="CT9" s="9"/>
      <c r="CU9" s="9"/>
      <c r="CV9" s="4" t="s">
        <v>382</v>
      </c>
      <c r="CW9" s="4"/>
      <c r="CX9" s="9"/>
      <c r="CY9" s="4"/>
      <c r="CZ9" s="9"/>
      <c r="DA9" s="9"/>
      <c r="DB9" s="9"/>
      <c r="DC9" s="9"/>
      <c r="DD9" s="9"/>
      <c r="DE9" s="9"/>
      <c r="DF9" s="4" t="s">
        <v>382</v>
      </c>
      <c r="DG9" s="4"/>
      <c r="DH9" s="9"/>
      <c r="DI9" s="4"/>
      <c r="DJ9" s="9"/>
      <c r="DK9" s="9"/>
      <c r="DL9" s="9"/>
      <c r="DM9" s="9"/>
      <c r="DN9" s="9"/>
      <c r="DO9" s="9"/>
      <c r="DP9" s="4" t="s">
        <v>382</v>
      </c>
      <c r="DQ9" s="4"/>
      <c r="DR9" s="9"/>
      <c r="DS9" s="4"/>
      <c r="DT9" s="9"/>
      <c r="DU9" s="9"/>
      <c r="DV9" s="9"/>
      <c r="DW9" s="9"/>
      <c r="DX9" s="9"/>
      <c r="DY9" s="9"/>
      <c r="DZ9" s="4">
        <v>0</v>
      </c>
      <c r="EA9" s="4">
        <v>0</v>
      </c>
      <c r="EB9" s="4">
        <v>0</v>
      </c>
      <c r="EC9" s="4">
        <v>0</v>
      </c>
      <c r="ED9" s="4">
        <v>1</v>
      </c>
      <c r="EE9" s="4">
        <v>1</v>
      </c>
      <c r="EF9" s="9">
        <v>6250.36</v>
      </c>
      <c r="EG9" s="2">
        <f>IF([1]Лист1!$C7=C9,1,0)</f>
        <v>1</v>
      </c>
    </row>
    <row r="10" spans="1:137" x14ac:dyDescent="0.25">
      <c r="A10" s="27">
        <v>7</v>
      </c>
      <c r="B10" s="28" t="s">
        <v>597</v>
      </c>
      <c r="C10" s="28" t="s">
        <v>598</v>
      </c>
      <c r="D10" s="1">
        <v>43466</v>
      </c>
      <c r="E10" s="1">
        <v>43830</v>
      </c>
      <c r="F10" s="9">
        <v>0</v>
      </c>
      <c r="G10" s="9">
        <v>0</v>
      </c>
      <c r="H10" s="9">
        <v>167381.48000000001</v>
      </c>
      <c r="I10" s="9">
        <v>1130201.3599999999</v>
      </c>
      <c r="J10" s="9">
        <v>729857.96</v>
      </c>
      <c r="K10" s="9">
        <v>126275.04</v>
      </c>
      <c r="L10" s="9">
        <v>274068.35999999993</v>
      </c>
      <c r="M10" s="9">
        <v>1110788.49</v>
      </c>
      <c r="N10" s="9">
        <v>1110788.49</v>
      </c>
      <c r="O10" s="9">
        <v>0</v>
      </c>
      <c r="P10" s="9">
        <v>0</v>
      </c>
      <c r="Q10" s="9">
        <v>0</v>
      </c>
      <c r="R10" s="9">
        <v>0</v>
      </c>
      <c r="S10" s="9">
        <v>1110788.49</v>
      </c>
      <c r="T10" s="9">
        <v>0</v>
      </c>
      <c r="U10" s="9">
        <v>0</v>
      </c>
      <c r="V10" s="9">
        <v>186794.34999999986</v>
      </c>
      <c r="W10" s="4" t="s">
        <v>238</v>
      </c>
      <c r="X10" s="6">
        <v>274068.35999999993</v>
      </c>
      <c r="Y10" s="8">
        <v>4.84</v>
      </c>
      <c r="Z10" s="6">
        <v>99661.08</v>
      </c>
      <c r="AA10" s="8">
        <v>1.76</v>
      </c>
      <c r="AB10" s="6">
        <v>21376.170000000002</v>
      </c>
      <c r="AC10" s="8">
        <v>0</v>
      </c>
      <c r="AD10" s="6">
        <v>26047.799999999992</v>
      </c>
      <c r="AE10" s="8">
        <v>0.45999999999999996</v>
      </c>
      <c r="AF10" s="6">
        <v>164214.24</v>
      </c>
      <c r="AG10" s="8">
        <v>2.9</v>
      </c>
      <c r="AH10" s="6">
        <v>0</v>
      </c>
      <c r="AI10" s="8">
        <v>0</v>
      </c>
      <c r="AJ10" s="6">
        <v>0</v>
      </c>
      <c r="AK10" s="8">
        <v>0</v>
      </c>
      <c r="AL10" s="6">
        <v>1698.7199999999996</v>
      </c>
      <c r="AM10" s="8">
        <v>0.03</v>
      </c>
      <c r="AN10" s="6">
        <v>0</v>
      </c>
      <c r="AO10" s="8">
        <v>0</v>
      </c>
      <c r="AP10" s="6">
        <v>53228.039999999986</v>
      </c>
      <c r="AQ10" s="8">
        <v>0.94</v>
      </c>
      <c r="AR10" s="6">
        <v>63420.719999999994</v>
      </c>
      <c r="AS10" s="8">
        <v>1.1200000000000001</v>
      </c>
      <c r="AT10" s="6">
        <v>10192.559999999998</v>
      </c>
      <c r="AU10" s="8">
        <v>0.18</v>
      </c>
      <c r="AV10" s="6">
        <v>184033.08</v>
      </c>
      <c r="AW10" s="8">
        <v>3.25</v>
      </c>
      <c r="AX10" s="6">
        <v>7078.2000000000007</v>
      </c>
      <c r="AY10" s="8">
        <v>0</v>
      </c>
      <c r="AZ10" s="6">
        <v>2831.28</v>
      </c>
      <c r="BA10" s="8">
        <v>0.05</v>
      </c>
      <c r="BB10" s="6">
        <v>126275.04</v>
      </c>
      <c r="BC10" s="8">
        <v>2.23</v>
      </c>
      <c r="BD10" s="6">
        <v>96076.07</v>
      </c>
      <c r="BE10" s="8">
        <v>1.69</v>
      </c>
      <c r="BF10" s="31">
        <f t="shared" si="2"/>
        <v>1130201.3599999999</v>
      </c>
      <c r="BG10" s="31">
        <f t="shared" si="3"/>
        <v>19.45</v>
      </c>
      <c r="BH10" s="4">
        <v>0</v>
      </c>
      <c r="BI10" s="4">
        <v>0</v>
      </c>
      <c r="BJ10" s="4">
        <v>0</v>
      </c>
      <c r="BK10" s="9">
        <v>0</v>
      </c>
      <c r="BL10" s="9">
        <v>0</v>
      </c>
      <c r="BM10" s="9">
        <v>0</v>
      </c>
      <c r="BN10" s="9">
        <v>0</v>
      </c>
      <c r="BO10" s="9">
        <v>0</v>
      </c>
      <c r="BP10" s="9">
        <v>0</v>
      </c>
      <c r="BQ10" s="9">
        <v>0</v>
      </c>
      <c r="BR10" s="4" t="s">
        <v>382</v>
      </c>
      <c r="BS10" s="4"/>
      <c r="BT10" s="9"/>
      <c r="BU10" s="4"/>
      <c r="BV10" s="9"/>
      <c r="BW10" s="9"/>
      <c r="BX10" s="9"/>
      <c r="BY10" s="9"/>
      <c r="BZ10" s="9"/>
      <c r="CA10" s="9"/>
      <c r="CB10" s="4" t="s">
        <v>382</v>
      </c>
      <c r="CC10" s="4"/>
      <c r="CD10" s="9"/>
      <c r="CE10" s="4"/>
      <c r="CF10" s="9"/>
      <c r="CG10" s="9"/>
      <c r="CH10" s="9"/>
      <c r="CI10" s="9"/>
      <c r="CJ10" s="9"/>
      <c r="CK10" s="9"/>
      <c r="CL10" s="4" t="s">
        <v>382</v>
      </c>
      <c r="CM10" s="4"/>
      <c r="CN10" s="9"/>
      <c r="CO10" s="4"/>
      <c r="CP10" s="9"/>
      <c r="CQ10" s="9"/>
      <c r="CR10" s="9"/>
      <c r="CS10" s="9"/>
      <c r="CT10" s="9"/>
      <c r="CU10" s="9"/>
      <c r="CV10" s="4" t="s">
        <v>382</v>
      </c>
      <c r="CW10" s="4"/>
      <c r="CX10" s="9"/>
      <c r="CY10" s="4"/>
      <c r="CZ10" s="9"/>
      <c r="DA10" s="9"/>
      <c r="DB10" s="9"/>
      <c r="DC10" s="9"/>
      <c r="DD10" s="9"/>
      <c r="DE10" s="9"/>
      <c r="DF10" s="4" t="s">
        <v>382</v>
      </c>
      <c r="DG10" s="4"/>
      <c r="DH10" s="9"/>
      <c r="DI10" s="4"/>
      <c r="DJ10" s="9"/>
      <c r="DK10" s="9"/>
      <c r="DL10" s="9"/>
      <c r="DM10" s="9"/>
      <c r="DN10" s="9"/>
      <c r="DO10" s="9"/>
      <c r="DP10" s="4" t="s">
        <v>382</v>
      </c>
      <c r="DQ10" s="4"/>
      <c r="DR10" s="9"/>
      <c r="DS10" s="4"/>
      <c r="DT10" s="9"/>
      <c r="DU10" s="9"/>
      <c r="DV10" s="9"/>
      <c r="DW10" s="9"/>
      <c r="DX10" s="9"/>
      <c r="DY10" s="9"/>
      <c r="DZ10" s="4">
        <v>0</v>
      </c>
      <c r="EA10" s="4">
        <v>0</v>
      </c>
      <c r="EB10" s="4">
        <v>0</v>
      </c>
      <c r="EC10" s="4">
        <v>0</v>
      </c>
      <c r="ED10" s="4"/>
      <c r="EE10" s="4"/>
      <c r="EF10" s="9">
        <v>15258.570000000005</v>
      </c>
      <c r="EG10" s="2">
        <f>IF([1]Лист1!$C8=C10,1,0)</f>
        <v>1</v>
      </c>
    </row>
    <row r="11" spans="1:137" x14ac:dyDescent="0.25">
      <c r="A11" s="27">
        <v>8</v>
      </c>
      <c r="B11" s="28" t="s">
        <v>602</v>
      </c>
      <c r="C11" s="28" t="s">
        <v>603</v>
      </c>
      <c r="D11" s="1">
        <v>43466</v>
      </c>
      <c r="E11" s="1">
        <v>43830</v>
      </c>
      <c r="F11" s="9">
        <v>0</v>
      </c>
      <c r="G11" s="9">
        <v>0</v>
      </c>
      <c r="H11" s="9">
        <v>413889.11</v>
      </c>
      <c r="I11" s="9">
        <v>487590.43000000005</v>
      </c>
      <c r="J11" s="9">
        <v>313714.02</v>
      </c>
      <c r="K11" s="9">
        <v>54843.139999999992</v>
      </c>
      <c r="L11" s="9">
        <v>119033.27000000005</v>
      </c>
      <c r="M11" s="9">
        <v>339748.60000000003</v>
      </c>
      <c r="N11" s="9">
        <v>339748.60000000003</v>
      </c>
      <c r="O11" s="9">
        <v>0</v>
      </c>
      <c r="P11" s="9">
        <v>0</v>
      </c>
      <c r="Q11" s="9">
        <v>0</v>
      </c>
      <c r="R11" s="9">
        <v>0</v>
      </c>
      <c r="S11" s="9">
        <v>339748.60000000003</v>
      </c>
      <c r="T11" s="9">
        <v>0</v>
      </c>
      <c r="U11" s="9">
        <v>0</v>
      </c>
      <c r="V11" s="9">
        <v>561730.93999999994</v>
      </c>
      <c r="W11" s="4" t="s">
        <v>238</v>
      </c>
      <c r="X11" s="6">
        <v>119033.27000000005</v>
      </c>
      <c r="Y11" s="8">
        <v>4.84</v>
      </c>
      <c r="Z11" s="6">
        <v>43284.4</v>
      </c>
      <c r="AA11" s="8">
        <v>1.76</v>
      </c>
      <c r="AB11" s="6">
        <v>9301.3499999999985</v>
      </c>
      <c r="AC11" s="8">
        <v>0</v>
      </c>
      <c r="AD11" s="6">
        <v>11312.840000000002</v>
      </c>
      <c r="AE11" s="8">
        <v>0.45999999999999996</v>
      </c>
      <c r="AF11" s="6">
        <v>71320.720000000016</v>
      </c>
      <c r="AG11" s="8">
        <v>2.9</v>
      </c>
      <c r="AH11" s="6">
        <v>0</v>
      </c>
      <c r="AI11" s="8">
        <v>0</v>
      </c>
      <c r="AJ11" s="6">
        <v>0</v>
      </c>
      <c r="AK11" s="8">
        <v>0</v>
      </c>
      <c r="AL11" s="6">
        <v>737.82000000000016</v>
      </c>
      <c r="AM11" s="8">
        <v>0.03</v>
      </c>
      <c r="AN11" s="6">
        <v>0</v>
      </c>
      <c r="AO11" s="8">
        <v>0</v>
      </c>
      <c r="AP11" s="6">
        <v>23117.72</v>
      </c>
      <c r="AQ11" s="8">
        <v>0.94</v>
      </c>
      <c r="AR11" s="6">
        <v>27544.519999999997</v>
      </c>
      <c r="AS11" s="8">
        <v>1.1200000000000001</v>
      </c>
      <c r="AT11" s="6">
        <v>4426.8</v>
      </c>
      <c r="AU11" s="8">
        <v>0.18</v>
      </c>
      <c r="AV11" s="6">
        <v>79928.419999999984</v>
      </c>
      <c r="AW11" s="8">
        <v>3.25</v>
      </c>
      <c r="AX11" s="6">
        <v>3079.92</v>
      </c>
      <c r="AY11" s="8">
        <v>0</v>
      </c>
      <c r="AZ11" s="6">
        <v>1229.6200000000001</v>
      </c>
      <c r="BA11" s="8">
        <v>0.05</v>
      </c>
      <c r="BB11" s="6">
        <v>54843.139999999992</v>
      </c>
      <c r="BC11" s="8">
        <v>2.23</v>
      </c>
      <c r="BD11" s="6">
        <v>38429.890000000007</v>
      </c>
      <c r="BE11" s="8">
        <v>1.55</v>
      </c>
      <c r="BF11" s="31">
        <f t="shared" si="2"/>
        <v>487590.43000000011</v>
      </c>
      <c r="BG11" s="31">
        <f t="shared" si="3"/>
        <v>19.309999999999999</v>
      </c>
      <c r="BH11" s="4">
        <v>0</v>
      </c>
      <c r="BI11" s="4">
        <v>0</v>
      </c>
      <c r="BJ11" s="4">
        <v>0</v>
      </c>
      <c r="BK11" s="9">
        <v>0</v>
      </c>
      <c r="BL11" s="9">
        <v>0</v>
      </c>
      <c r="BM11" s="9">
        <v>0</v>
      </c>
      <c r="BN11" s="9">
        <v>0</v>
      </c>
      <c r="BO11" s="9">
        <v>0</v>
      </c>
      <c r="BP11" s="9">
        <v>0</v>
      </c>
      <c r="BQ11" s="9">
        <v>0</v>
      </c>
      <c r="BR11" s="4" t="s">
        <v>382</v>
      </c>
      <c r="BS11" s="4"/>
      <c r="BT11" s="9"/>
      <c r="BU11" s="4"/>
      <c r="BV11" s="9"/>
      <c r="BW11" s="9"/>
      <c r="BX11" s="9"/>
      <c r="BY11" s="9"/>
      <c r="BZ11" s="9"/>
      <c r="CA11" s="9"/>
      <c r="CB11" s="4" t="s">
        <v>382</v>
      </c>
      <c r="CC11" s="4"/>
      <c r="CD11" s="9"/>
      <c r="CE11" s="4"/>
      <c r="CF11" s="9"/>
      <c r="CG11" s="9"/>
      <c r="CH11" s="9"/>
      <c r="CI11" s="9"/>
      <c r="CJ11" s="9"/>
      <c r="CK11" s="9"/>
      <c r="CL11" s="4" t="s">
        <v>382</v>
      </c>
      <c r="CM11" s="4"/>
      <c r="CN11" s="9"/>
      <c r="CO11" s="4"/>
      <c r="CP11" s="9"/>
      <c r="CQ11" s="9"/>
      <c r="CR11" s="9"/>
      <c r="CS11" s="9"/>
      <c r="CT11" s="9"/>
      <c r="CU11" s="9"/>
      <c r="CV11" s="4" t="s">
        <v>382</v>
      </c>
      <c r="CW11" s="4"/>
      <c r="CX11" s="9"/>
      <c r="CY11" s="4"/>
      <c r="CZ11" s="9"/>
      <c r="DA11" s="9"/>
      <c r="DB11" s="9"/>
      <c r="DC11" s="9"/>
      <c r="DD11" s="9"/>
      <c r="DE11" s="9"/>
      <c r="DF11" s="4" t="s">
        <v>382</v>
      </c>
      <c r="DG11" s="4"/>
      <c r="DH11" s="9"/>
      <c r="DI11" s="4"/>
      <c r="DJ11" s="9"/>
      <c r="DK11" s="9"/>
      <c r="DL11" s="9"/>
      <c r="DM11" s="9"/>
      <c r="DN11" s="9"/>
      <c r="DO11" s="9"/>
      <c r="DP11" s="4" t="s">
        <v>382</v>
      </c>
      <c r="DQ11" s="4"/>
      <c r="DR11" s="9"/>
      <c r="DS11" s="4"/>
      <c r="DT11" s="9"/>
      <c r="DU11" s="9"/>
      <c r="DV11" s="9"/>
      <c r="DW11" s="9"/>
      <c r="DX11" s="9"/>
      <c r="DY11" s="9"/>
      <c r="DZ11" s="4">
        <v>0</v>
      </c>
      <c r="EA11" s="4">
        <v>0</v>
      </c>
      <c r="EB11" s="4">
        <v>0</v>
      </c>
      <c r="EC11" s="4">
        <v>0</v>
      </c>
      <c r="ED11" s="4">
        <v>10</v>
      </c>
      <c r="EE11" s="4">
        <v>14</v>
      </c>
      <c r="EF11" s="9">
        <v>38982.920000000006</v>
      </c>
      <c r="EG11" s="2">
        <f>IF([1]Лист1!$C9=C11,1,0)</f>
        <v>1</v>
      </c>
    </row>
    <row r="12" spans="1:137" x14ac:dyDescent="0.25">
      <c r="A12" s="27">
        <v>9</v>
      </c>
      <c r="B12" s="28" t="s">
        <v>607</v>
      </c>
      <c r="C12" s="28" t="s">
        <v>608</v>
      </c>
      <c r="D12" s="1">
        <v>43466</v>
      </c>
      <c r="E12" s="1">
        <v>43830</v>
      </c>
      <c r="F12" s="9">
        <v>0</v>
      </c>
      <c r="G12" s="9">
        <v>0</v>
      </c>
      <c r="H12" s="9">
        <v>341803.89999999997</v>
      </c>
      <c r="I12" s="9">
        <v>380220.56320000009</v>
      </c>
      <c r="J12" s="9">
        <v>274627.38320000004</v>
      </c>
      <c r="K12" s="9">
        <v>35897.300000000003</v>
      </c>
      <c r="L12" s="9">
        <v>69695.880000000034</v>
      </c>
      <c r="M12" s="9">
        <v>288627.43</v>
      </c>
      <c r="N12" s="9">
        <v>288627.43</v>
      </c>
      <c r="O12" s="9">
        <v>0</v>
      </c>
      <c r="P12" s="9">
        <v>0</v>
      </c>
      <c r="Q12" s="9">
        <v>0</v>
      </c>
      <c r="R12" s="9">
        <v>0</v>
      </c>
      <c r="S12" s="9">
        <v>288627.43</v>
      </c>
      <c r="T12" s="9">
        <v>0</v>
      </c>
      <c r="U12" s="9">
        <v>0</v>
      </c>
      <c r="V12" s="9">
        <v>433397.03</v>
      </c>
      <c r="W12" s="4" t="s">
        <v>238</v>
      </c>
      <c r="X12" s="6">
        <v>69695.880000000034</v>
      </c>
      <c r="Y12" s="8">
        <v>6.76</v>
      </c>
      <c r="Z12" s="6">
        <v>27896.62</v>
      </c>
      <c r="AA12" s="8">
        <v>2.65</v>
      </c>
      <c r="AB12" s="6">
        <v>3956.61</v>
      </c>
      <c r="AC12" s="8">
        <v>0</v>
      </c>
      <c r="AD12" s="6">
        <v>7474.1</v>
      </c>
      <c r="AE12" s="8">
        <v>0.71</v>
      </c>
      <c r="AF12" s="6">
        <v>46319.000000000007</v>
      </c>
      <c r="AG12" s="8">
        <v>4.4000000000000004</v>
      </c>
      <c r="AH12" s="6">
        <v>0</v>
      </c>
      <c r="AI12" s="8">
        <v>0</v>
      </c>
      <c r="AJ12" s="6">
        <v>0</v>
      </c>
      <c r="AK12" s="8">
        <v>0</v>
      </c>
      <c r="AL12" s="6">
        <v>526.33999999999992</v>
      </c>
      <c r="AM12" s="8">
        <v>0.05</v>
      </c>
      <c r="AN12" s="6">
        <v>0</v>
      </c>
      <c r="AO12" s="8">
        <v>0</v>
      </c>
      <c r="AP12" s="6">
        <v>9895.3600000000024</v>
      </c>
      <c r="AQ12" s="8">
        <v>0.94</v>
      </c>
      <c r="AR12" s="6">
        <v>17895.919999999998</v>
      </c>
      <c r="AS12" s="8">
        <v>1.7</v>
      </c>
      <c r="AT12" s="6">
        <v>2842.2599999999998</v>
      </c>
      <c r="AU12" s="8">
        <v>0.27</v>
      </c>
      <c r="AV12" s="6">
        <v>52003.639999999992</v>
      </c>
      <c r="AW12" s="8">
        <v>4.9400000000000004</v>
      </c>
      <c r="AX12" s="6">
        <v>1310.1300000000001</v>
      </c>
      <c r="AY12" s="8">
        <v>0</v>
      </c>
      <c r="AZ12" s="6">
        <v>526.33999999999992</v>
      </c>
      <c r="BA12" s="8">
        <v>0.05</v>
      </c>
      <c r="BB12" s="6">
        <v>35897.300000000003</v>
      </c>
      <c r="BC12" s="8">
        <v>3.41</v>
      </c>
      <c r="BD12" s="6">
        <v>103981.06319999999</v>
      </c>
      <c r="BE12" s="8">
        <v>9.93</v>
      </c>
      <c r="BF12" s="31">
        <f t="shared" si="2"/>
        <v>380220.56320000003</v>
      </c>
      <c r="BG12" s="31">
        <f t="shared" si="3"/>
        <v>35.81</v>
      </c>
      <c r="BH12" s="4">
        <v>0</v>
      </c>
      <c r="BI12" s="4">
        <v>0</v>
      </c>
      <c r="BJ12" s="4">
        <v>0</v>
      </c>
      <c r="BK12" s="9">
        <v>0</v>
      </c>
      <c r="BL12" s="9">
        <v>0</v>
      </c>
      <c r="BM12" s="9">
        <v>0</v>
      </c>
      <c r="BN12" s="9">
        <v>0</v>
      </c>
      <c r="BO12" s="9">
        <v>0</v>
      </c>
      <c r="BP12" s="9">
        <v>0</v>
      </c>
      <c r="BQ12" s="9">
        <v>0</v>
      </c>
      <c r="BR12" s="4" t="s">
        <v>382</v>
      </c>
      <c r="BS12" s="4"/>
      <c r="BT12" s="9"/>
      <c r="BU12" s="4"/>
      <c r="BV12" s="9"/>
      <c r="BW12" s="9"/>
      <c r="BX12" s="9"/>
      <c r="BY12" s="9"/>
      <c r="BZ12" s="9"/>
      <c r="CA12" s="9"/>
      <c r="CB12" s="4" t="s">
        <v>382</v>
      </c>
      <c r="CC12" s="4"/>
      <c r="CD12" s="9"/>
      <c r="CE12" s="4"/>
      <c r="CF12" s="9"/>
      <c r="CG12" s="9"/>
      <c r="CH12" s="9"/>
      <c r="CI12" s="9"/>
      <c r="CJ12" s="9"/>
      <c r="CK12" s="9"/>
      <c r="CL12" s="4" t="s">
        <v>382</v>
      </c>
      <c r="CM12" s="4"/>
      <c r="CN12" s="9"/>
      <c r="CO12" s="4"/>
      <c r="CP12" s="9"/>
      <c r="CQ12" s="9"/>
      <c r="CR12" s="9"/>
      <c r="CS12" s="9"/>
      <c r="CT12" s="9"/>
      <c r="CU12" s="9"/>
      <c r="CV12" s="4" t="s">
        <v>382</v>
      </c>
      <c r="CW12" s="4"/>
      <c r="CX12" s="9"/>
      <c r="CY12" s="4"/>
      <c r="CZ12" s="9"/>
      <c r="DA12" s="9"/>
      <c r="DB12" s="9"/>
      <c r="DC12" s="9"/>
      <c r="DD12" s="9"/>
      <c r="DE12" s="9"/>
      <c r="DF12" s="4" t="s">
        <v>382</v>
      </c>
      <c r="DG12" s="4"/>
      <c r="DH12" s="9"/>
      <c r="DI12" s="4"/>
      <c r="DJ12" s="9"/>
      <c r="DK12" s="9"/>
      <c r="DL12" s="9"/>
      <c r="DM12" s="9"/>
      <c r="DN12" s="9"/>
      <c r="DO12" s="9"/>
      <c r="DP12" s="4" t="s">
        <v>382</v>
      </c>
      <c r="DQ12" s="4"/>
      <c r="DR12" s="9"/>
      <c r="DS12" s="4"/>
      <c r="DT12" s="9"/>
      <c r="DU12" s="9"/>
      <c r="DV12" s="9"/>
      <c r="DW12" s="9"/>
      <c r="DX12" s="9"/>
      <c r="DY12" s="9"/>
      <c r="DZ12" s="4">
        <v>0</v>
      </c>
      <c r="EA12" s="4">
        <v>0</v>
      </c>
      <c r="EB12" s="4">
        <v>0</v>
      </c>
      <c r="EC12" s="4">
        <v>0</v>
      </c>
      <c r="ED12" s="4">
        <v>9</v>
      </c>
      <c r="EE12" s="4">
        <v>11</v>
      </c>
      <c r="EF12" s="9">
        <v>1369.06</v>
      </c>
      <c r="EG12" s="2">
        <f>IF([1]Лист1!$C10=C12,1,0)</f>
        <v>1</v>
      </c>
    </row>
    <row r="13" spans="1:137" x14ac:dyDescent="0.25">
      <c r="A13" s="27">
        <v>10</v>
      </c>
      <c r="B13" s="28" t="s">
        <v>612</v>
      </c>
      <c r="C13" s="28" t="s">
        <v>613</v>
      </c>
      <c r="D13" s="1">
        <v>43466</v>
      </c>
      <c r="E13" s="1">
        <v>43830</v>
      </c>
      <c r="F13" s="9">
        <v>0</v>
      </c>
      <c r="G13" s="9">
        <v>0</v>
      </c>
      <c r="H13" s="9">
        <v>333093.62</v>
      </c>
      <c r="I13" s="9">
        <v>1123437.75</v>
      </c>
      <c r="J13" s="9">
        <v>736237.5</v>
      </c>
      <c r="K13" s="9">
        <v>123181.68</v>
      </c>
      <c r="L13" s="9">
        <v>264018.57000000007</v>
      </c>
      <c r="M13" s="9">
        <v>1074084.73</v>
      </c>
      <c r="N13" s="9">
        <v>1074084.73</v>
      </c>
      <c r="O13" s="9">
        <v>0</v>
      </c>
      <c r="P13" s="9">
        <v>0</v>
      </c>
      <c r="Q13" s="9">
        <v>0</v>
      </c>
      <c r="R13" s="9">
        <v>0</v>
      </c>
      <c r="S13" s="9">
        <v>1074084.73</v>
      </c>
      <c r="T13" s="9">
        <v>0</v>
      </c>
      <c r="U13" s="9">
        <v>0</v>
      </c>
      <c r="V13" s="9">
        <v>382446.64000000013</v>
      </c>
      <c r="W13" s="4" t="s">
        <v>238</v>
      </c>
      <c r="X13" s="6">
        <v>264018.57000000007</v>
      </c>
      <c r="Y13" s="8">
        <v>4.84</v>
      </c>
      <c r="Z13" s="6">
        <v>97219.559999999969</v>
      </c>
      <c r="AA13" s="8">
        <v>1.76</v>
      </c>
      <c r="AB13" s="6">
        <v>20852.489999999998</v>
      </c>
      <c r="AC13" s="8">
        <v>0</v>
      </c>
      <c r="AD13" s="6">
        <v>25409.64</v>
      </c>
      <c r="AE13" s="8">
        <v>0.45999999999999996</v>
      </c>
      <c r="AF13" s="6">
        <v>160191.36000000002</v>
      </c>
      <c r="AG13" s="8">
        <v>2.9</v>
      </c>
      <c r="AH13" s="6">
        <v>0</v>
      </c>
      <c r="AI13" s="8">
        <v>0</v>
      </c>
      <c r="AJ13" s="6">
        <v>0</v>
      </c>
      <c r="AK13" s="8">
        <v>0</v>
      </c>
      <c r="AL13" s="6">
        <v>1657.1999999999996</v>
      </c>
      <c r="AM13" s="8">
        <v>0.03</v>
      </c>
      <c r="AN13" s="6">
        <v>0</v>
      </c>
      <c r="AO13" s="8">
        <v>0</v>
      </c>
      <c r="AP13" s="6">
        <v>51924.120000000017</v>
      </c>
      <c r="AQ13" s="8">
        <v>0.94</v>
      </c>
      <c r="AR13" s="6">
        <v>61866.960000000014</v>
      </c>
      <c r="AS13" s="8">
        <v>1.1200000000000001</v>
      </c>
      <c r="AT13" s="6">
        <v>9942.9600000000009</v>
      </c>
      <c r="AU13" s="8">
        <v>0.18</v>
      </c>
      <c r="AV13" s="6">
        <v>179524.91999999998</v>
      </c>
      <c r="AW13" s="8">
        <v>3.25</v>
      </c>
      <c r="AX13" s="6">
        <v>6904.7999999999993</v>
      </c>
      <c r="AY13" s="8">
        <v>0</v>
      </c>
      <c r="AZ13" s="6">
        <v>2761.9199999999996</v>
      </c>
      <c r="BA13" s="8">
        <v>0.05</v>
      </c>
      <c r="BB13" s="6">
        <v>123181.68</v>
      </c>
      <c r="BC13" s="8">
        <v>2.23</v>
      </c>
      <c r="BD13" s="6">
        <v>117981.57</v>
      </c>
      <c r="BE13" s="8">
        <v>2.14</v>
      </c>
      <c r="BF13" s="31">
        <f t="shared" si="2"/>
        <v>1123437.75</v>
      </c>
      <c r="BG13" s="31">
        <f t="shared" si="3"/>
        <v>19.899999999999999</v>
      </c>
      <c r="BH13" s="4">
        <v>0</v>
      </c>
      <c r="BI13" s="4">
        <v>0</v>
      </c>
      <c r="BJ13" s="4">
        <v>0</v>
      </c>
      <c r="BK13" s="9">
        <v>0</v>
      </c>
      <c r="BL13" s="9">
        <v>0</v>
      </c>
      <c r="BM13" s="9">
        <v>0</v>
      </c>
      <c r="BN13" s="9">
        <v>0</v>
      </c>
      <c r="BO13" s="9">
        <v>0</v>
      </c>
      <c r="BP13" s="9">
        <v>0</v>
      </c>
      <c r="BQ13" s="9">
        <v>0</v>
      </c>
      <c r="BR13" s="4" t="s">
        <v>382</v>
      </c>
      <c r="BS13" s="4"/>
      <c r="BT13" s="9"/>
      <c r="BU13" s="4"/>
      <c r="BV13" s="9"/>
      <c r="BW13" s="9"/>
      <c r="BX13" s="9"/>
      <c r="BY13" s="9"/>
      <c r="BZ13" s="9"/>
      <c r="CA13" s="9"/>
      <c r="CB13" s="4" t="s">
        <v>382</v>
      </c>
      <c r="CC13" s="4"/>
      <c r="CD13" s="9"/>
      <c r="CE13" s="4"/>
      <c r="CF13" s="9"/>
      <c r="CG13" s="9"/>
      <c r="CH13" s="9"/>
      <c r="CI13" s="9"/>
      <c r="CJ13" s="9"/>
      <c r="CK13" s="9"/>
      <c r="CL13" s="4" t="s">
        <v>382</v>
      </c>
      <c r="CM13" s="4"/>
      <c r="CN13" s="9"/>
      <c r="CO13" s="4"/>
      <c r="CP13" s="9"/>
      <c r="CQ13" s="9"/>
      <c r="CR13" s="9"/>
      <c r="CS13" s="9"/>
      <c r="CT13" s="9"/>
      <c r="CU13" s="9"/>
      <c r="CV13" s="4" t="s">
        <v>382</v>
      </c>
      <c r="CW13" s="4"/>
      <c r="CX13" s="9"/>
      <c r="CY13" s="4"/>
      <c r="CZ13" s="9"/>
      <c r="DA13" s="9"/>
      <c r="DB13" s="9"/>
      <c r="DC13" s="9"/>
      <c r="DD13" s="9"/>
      <c r="DE13" s="9"/>
      <c r="DF13" s="4" t="s">
        <v>382</v>
      </c>
      <c r="DG13" s="4"/>
      <c r="DH13" s="9"/>
      <c r="DI13" s="4"/>
      <c r="DJ13" s="9"/>
      <c r="DK13" s="9"/>
      <c r="DL13" s="9"/>
      <c r="DM13" s="9"/>
      <c r="DN13" s="9"/>
      <c r="DO13" s="9"/>
      <c r="DP13" s="4" t="s">
        <v>382</v>
      </c>
      <c r="DQ13" s="4"/>
      <c r="DR13" s="9"/>
      <c r="DS13" s="4"/>
      <c r="DT13" s="9"/>
      <c r="DU13" s="9"/>
      <c r="DV13" s="9"/>
      <c r="DW13" s="9"/>
      <c r="DX13" s="9"/>
      <c r="DY13" s="9"/>
      <c r="DZ13" s="4">
        <v>0</v>
      </c>
      <c r="EA13" s="4">
        <v>0</v>
      </c>
      <c r="EB13" s="4">
        <v>0</v>
      </c>
      <c r="EC13" s="4">
        <v>0</v>
      </c>
      <c r="ED13" s="4">
        <v>7</v>
      </c>
      <c r="EE13" s="4">
        <v>9</v>
      </c>
      <c r="EF13" s="9">
        <v>12797.300000000001</v>
      </c>
      <c r="EG13" s="2">
        <f>IF([1]Лист1!$C11=C13,1,0)</f>
        <v>1</v>
      </c>
    </row>
    <row r="14" spans="1:137" x14ac:dyDescent="0.25">
      <c r="A14" s="27">
        <v>11</v>
      </c>
      <c r="B14" s="28" t="s">
        <v>617</v>
      </c>
      <c r="C14" s="28" t="s">
        <v>618</v>
      </c>
      <c r="D14" s="1">
        <v>43466</v>
      </c>
      <c r="E14" s="1">
        <v>43830</v>
      </c>
      <c r="F14" s="9">
        <v>0</v>
      </c>
      <c r="G14" s="9">
        <v>0</v>
      </c>
      <c r="H14" s="9">
        <v>99829.54</v>
      </c>
      <c r="I14" s="9">
        <v>735216.42999999993</v>
      </c>
      <c r="J14" s="9">
        <v>468854.5</v>
      </c>
      <c r="K14" s="9">
        <v>85463.39999999998</v>
      </c>
      <c r="L14" s="9">
        <v>180898.52999999997</v>
      </c>
      <c r="M14" s="9">
        <v>751953.26</v>
      </c>
      <c r="N14" s="9">
        <v>751953.26</v>
      </c>
      <c r="O14" s="9">
        <v>0</v>
      </c>
      <c r="P14" s="9">
        <v>0</v>
      </c>
      <c r="Q14" s="9">
        <v>0</v>
      </c>
      <c r="R14" s="9">
        <v>0</v>
      </c>
      <c r="S14" s="9">
        <v>751953.26</v>
      </c>
      <c r="T14" s="9">
        <v>0</v>
      </c>
      <c r="U14" s="9">
        <v>0</v>
      </c>
      <c r="V14" s="9">
        <v>83092.709999999963</v>
      </c>
      <c r="W14" s="4" t="s">
        <v>238</v>
      </c>
      <c r="X14" s="6">
        <v>180898.52999999997</v>
      </c>
      <c r="Y14" s="8">
        <v>4.84</v>
      </c>
      <c r="Z14" s="6">
        <v>0</v>
      </c>
      <c r="AA14" s="8">
        <v>1.76</v>
      </c>
      <c r="AB14" s="6">
        <v>14467.47</v>
      </c>
      <c r="AC14" s="8">
        <v>0</v>
      </c>
      <c r="AD14" s="6">
        <v>17629.32</v>
      </c>
      <c r="AE14" s="8">
        <v>0.45999999999999996</v>
      </c>
      <c r="AF14" s="6">
        <v>144866.27999999997</v>
      </c>
      <c r="AG14" s="8">
        <v>3.78</v>
      </c>
      <c r="AH14" s="6">
        <v>0</v>
      </c>
      <c r="AI14" s="8">
        <v>0</v>
      </c>
      <c r="AJ14" s="6">
        <v>0</v>
      </c>
      <c r="AK14" s="8">
        <v>0</v>
      </c>
      <c r="AL14" s="6">
        <v>1149.7199999999998</v>
      </c>
      <c r="AM14" s="8">
        <v>0.03</v>
      </c>
      <c r="AN14" s="6">
        <v>0</v>
      </c>
      <c r="AO14" s="8">
        <v>0</v>
      </c>
      <c r="AP14" s="6">
        <v>36024.960000000006</v>
      </c>
      <c r="AQ14" s="8">
        <v>0.94</v>
      </c>
      <c r="AR14" s="6">
        <v>42923.28</v>
      </c>
      <c r="AS14" s="8">
        <v>1.1200000000000001</v>
      </c>
      <c r="AT14" s="6">
        <v>6898.44</v>
      </c>
      <c r="AU14" s="8">
        <v>0.18</v>
      </c>
      <c r="AV14" s="6">
        <v>124554.36000000002</v>
      </c>
      <c r="AW14" s="8">
        <v>3.25</v>
      </c>
      <c r="AX14" s="6">
        <v>4790.5499999999993</v>
      </c>
      <c r="AY14" s="8">
        <v>0</v>
      </c>
      <c r="AZ14" s="6">
        <v>1916.2800000000004</v>
      </c>
      <c r="BA14" s="8">
        <v>0.05</v>
      </c>
      <c r="BB14" s="6">
        <v>85463.39999999998</v>
      </c>
      <c r="BC14" s="8">
        <v>2.23</v>
      </c>
      <c r="BD14" s="6">
        <v>73579.839999999997</v>
      </c>
      <c r="BE14" s="8">
        <v>1.92</v>
      </c>
      <c r="BF14" s="31">
        <f t="shared" si="2"/>
        <v>735162.43</v>
      </c>
      <c r="BG14" s="31">
        <f t="shared" si="3"/>
        <v>20.560000000000002</v>
      </c>
      <c r="BH14" s="4">
        <v>0</v>
      </c>
      <c r="BI14" s="4">
        <v>0</v>
      </c>
      <c r="BJ14" s="4">
        <v>0</v>
      </c>
      <c r="BK14" s="9">
        <v>0</v>
      </c>
      <c r="BL14" s="9">
        <v>0</v>
      </c>
      <c r="BM14" s="9">
        <v>0</v>
      </c>
      <c r="BN14" s="9">
        <v>0</v>
      </c>
      <c r="BO14" s="9">
        <v>0</v>
      </c>
      <c r="BP14" s="9">
        <v>0</v>
      </c>
      <c r="BQ14" s="9">
        <v>0</v>
      </c>
      <c r="BR14" s="4" t="s">
        <v>382</v>
      </c>
      <c r="BS14" s="4"/>
      <c r="BT14" s="9"/>
      <c r="BU14" s="4"/>
      <c r="BV14" s="9"/>
      <c r="BW14" s="9"/>
      <c r="BX14" s="9"/>
      <c r="BY14" s="9"/>
      <c r="BZ14" s="9"/>
      <c r="CA14" s="9"/>
      <c r="CB14" s="4" t="s">
        <v>382</v>
      </c>
      <c r="CC14" s="4"/>
      <c r="CD14" s="9"/>
      <c r="CE14" s="4"/>
      <c r="CF14" s="9"/>
      <c r="CG14" s="9"/>
      <c r="CH14" s="9"/>
      <c r="CI14" s="9"/>
      <c r="CJ14" s="9"/>
      <c r="CK14" s="9"/>
      <c r="CL14" s="4" t="s">
        <v>382</v>
      </c>
      <c r="CM14" s="4"/>
      <c r="CN14" s="9"/>
      <c r="CO14" s="4"/>
      <c r="CP14" s="9"/>
      <c r="CQ14" s="9"/>
      <c r="CR14" s="9"/>
      <c r="CS14" s="9"/>
      <c r="CT14" s="9"/>
      <c r="CU14" s="9"/>
      <c r="CV14" s="4" t="s">
        <v>382</v>
      </c>
      <c r="CW14" s="4"/>
      <c r="CX14" s="9"/>
      <c r="CY14" s="4"/>
      <c r="CZ14" s="9"/>
      <c r="DA14" s="9"/>
      <c r="DB14" s="9"/>
      <c r="DC14" s="9"/>
      <c r="DD14" s="9"/>
      <c r="DE14" s="9"/>
      <c r="DF14" s="4" t="s">
        <v>382</v>
      </c>
      <c r="DG14" s="4"/>
      <c r="DH14" s="9"/>
      <c r="DI14" s="4"/>
      <c r="DJ14" s="9"/>
      <c r="DK14" s="9"/>
      <c r="DL14" s="9"/>
      <c r="DM14" s="9"/>
      <c r="DN14" s="9"/>
      <c r="DO14" s="9"/>
      <c r="DP14" s="4" t="s">
        <v>382</v>
      </c>
      <c r="DQ14" s="4"/>
      <c r="DR14" s="9"/>
      <c r="DS14" s="4"/>
      <c r="DT14" s="9"/>
      <c r="DU14" s="9"/>
      <c r="DV14" s="9"/>
      <c r="DW14" s="9"/>
      <c r="DX14" s="9"/>
      <c r="DY14" s="9"/>
      <c r="DZ14" s="4">
        <v>0</v>
      </c>
      <c r="EA14" s="4">
        <v>0</v>
      </c>
      <c r="EB14" s="4">
        <v>0</v>
      </c>
      <c r="EC14" s="4">
        <v>0</v>
      </c>
      <c r="ED14" s="4">
        <v>1</v>
      </c>
      <c r="EE14" s="4">
        <v>2</v>
      </c>
      <c r="EF14" s="9"/>
      <c r="EG14" s="2">
        <f>IF([1]Лист1!$C12=C14,1,0)</f>
        <v>1</v>
      </c>
    </row>
    <row r="15" spans="1:137" x14ac:dyDescent="0.25">
      <c r="A15" s="27">
        <v>12</v>
      </c>
      <c r="B15" s="28" t="s">
        <v>622</v>
      </c>
      <c r="C15" s="28" t="s">
        <v>623</v>
      </c>
      <c r="D15" s="1">
        <v>43466</v>
      </c>
      <c r="E15" s="1">
        <v>43830</v>
      </c>
      <c r="F15" s="9">
        <v>0</v>
      </c>
      <c r="G15" s="9">
        <v>0</v>
      </c>
      <c r="H15" s="9">
        <v>119539.33</v>
      </c>
      <c r="I15" s="9">
        <v>1239071.0799999998</v>
      </c>
      <c r="J15" s="9">
        <v>835944.07</v>
      </c>
      <c r="K15" s="9">
        <v>127152.84000000003</v>
      </c>
      <c r="L15" s="9">
        <v>275974.16999999987</v>
      </c>
      <c r="M15" s="9">
        <v>1197309.1099999999</v>
      </c>
      <c r="N15" s="9">
        <v>1197309.1099999999</v>
      </c>
      <c r="O15" s="9">
        <v>0</v>
      </c>
      <c r="P15" s="9">
        <v>0</v>
      </c>
      <c r="Q15" s="9">
        <v>0</v>
      </c>
      <c r="R15" s="9">
        <v>0</v>
      </c>
      <c r="S15" s="9">
        <v>1197309.1099999999</v>
      </c>
      <c r="T15" s="9">
        <v>0</v>
      </c>
      <c r="U15" s="9">
        <v>0</v>
      </c>
      <c r="V15" s="9">
        <v>161301.30000000005</v>
      </c>
      <c r="W15" s="4" t="s">
        <v>238</v>
      </c>
      <c r="X15" s="6">
        <v>275974.16999999987</v>
      </c>
      <c r="Y15" s="8">
        <v>4.84</v>
      </c>
      <c r="Z15" s="6">
        <v>100353.83999999997</v>
      </c>
      <c r="AA15" s="8">
        <v>1.76</v>
      </c>
      <c r="AB15" s="6">
        <v>21524.760000000002</v>
      </c>
      <c r="AC15" s="8">
        <v>0</v>
      </c>
      <c r="AD15" s="6">
        <v>26228.880000000001</v>
      </c>
      <c r="AE15" s="8">
        <v>0.45999999999999996</v>
      </c>
      <c r="AF15" s="6">
        <v>215532.6</v>
      </c>
      <c r="AG15" s="8">
        <v>3.78</v>
      </c>
      <c r="AH15" s="6">
        <v>0</v>
      </c>
      <c r="AI15" s="8">
        <v>0</v>
      </c>
      <c r="AJ15" s="6">
        <v>0</v>
      </c>
      <c r="AK15" s="8">
        <v>0</v>
      </c>
      <c r="AL15" s="6">
        <v>1710.5999999999997</v>
      </c>
      <c r="AM15" s="8">
        <v>0.03</v>
      </c>
      <c r="AN15" s="6">
        <v>0</v>
      </c>
      <c r="AO15" s="8">
        <v>0</v>
      </c>
      <c r="AP15" s="6">
        <v>53598</v>
      </c>
      <c r="AQ15" s="8">
        <v>0.94</v>
      </c>
      <c r="AR15" s="6">
        <v>63861.48</v>
      </c>
      <c r="AS15" s="8">
        <v>1.1200000000000001</v>
      </c>
      <c r="AT15" s="6">
        <v>10263.48</v>
      </c>
      <c r="AU15" s="8">
        <v>0.18</v>
      </c>
      <c r="AV15" s="6">
        <v>185312.40000000002</v>
      </c>
      <c r="AW15" s="8">
        <v>3.25</v>
      </c>
      <c r="AX15" s="6">
        <v>7127.4000000000005</v>
      </c>
      <c r="AY15" s="8">
        <v>0</v>
      </c>
      <c r="AZ15" s="6">
        <v>2850.9599999999996</v>
      </c>
      <c r="BA15" s="8">
        <v>0.05</v>
      </c>
      <c r="BB15" s="6">
        <v>127152.84000000003</v>
      </c>
      <c r="BC15" s="8">
        <v>2.23</v>
      </c>
      <c r="BD15" s="6">
        <v>147579.67000000001</v>
      </c>
      <c r="BE15" s="8">
        <v>2.59</v>
      </c>
      <c r="BF15" s="31">
        <f t="shared" si="2"/>
        <v>1239071.0799999998</v>
      </c>
      <c r="BG15" s="31">
        <f t="shared" si="3"/>
        <v>21.23</v>
      </c>
      <c r="BH15" s="4">
        <v>0</v>
      </c>
      <c r="BI15" s="4">
        <v>0</v>
      </c>
      <c r="BJ15" s="4">
        <v>0</v>
      </c>
      <c r="BK15" s="9">
        <v>0</v>
      </c>
      <c r="BL15" s="9">
        <v>0</v>
      </c>
      <c r="BM15" s="9">
        <v>0</v>
      </c>
      <c r="BN15" s="9">
        <v>0</v>
      </c>
      <c r="BO15" s="9">
        <v>0</v>
      </c>
      <c r="BP15" s="9">
        <v>0</v>
      </c>
      <c r="BQ15" s="9">
        <v>0</v>
      </c>
      <c r="BR15" s="4" t="s">
        <v>382</v>
      </c>
      <c r="BS15" s="4"/>
      <c r="BT15" s="9"/>
      <c r="BU15" s="4"/>
      <c r="BV15" s="9"/>
      <c r="BW15" s="9"/>
      <c r="BX15" s="9"/>
      <c r="BY15" s="9"/>
      <c r="BZ15" s="9"/>
      <c r="CA15" s="9"/>
      <c r="CB15" s="4" t="s">
        <v>382</v>
      </c>
      <c r="CC15" s="4"/>
      <c r="CD15" s="9"/>
      <c r="CE15" s="4"/>
      <c r="CF15" s="9"/>
      <c r="CG15" s="9"/>
      <c r="CH15" s="9"/>
      <c r="CI15" s="9"/>
      <c r="CJ15" s="9"/>
      <c r="CK15" s="9"/>
      <c r="CL15" s="4" t="s">
        <v>382</v>
      </c>
      <c r="CM15" s="4"/>
      <c r="CN15" s="9"/>
      <c r="CO15" s="4"/>
      <c r="CP15" s="9"/>
      <c r="CQ15" s="9"/>
      <c r="CR15" s="9"/>
      <c r="CS15" s="9"/>
      <c r="CT15" s="9"/>
      <c r="CU15" s="9"/>
      <c r="CV15" s="4" t="s">
        <v>382</v>
      </c>
      <c r="CW15" s="4"/>
      <c r="CX15" s="9"/>
      <c r="CY15" s="4"/>
      <c r="CZ15" s="9"/>
      <c r="DA15" s="9"/>
      <c r="DB15" s="9"/>
      <c r="DC15" s="9"/>
      <c r="DD15" s="9"/>
      <c r="DE15" s="9"/>
      <c r="DF15" s="4" t="s">
        <v>382</v>
      </c>
      <c r="DG15" s="4"/>
      <c r="DH15" s="9"/>
      <c r="DI15" s="4"/>
      <c r="DJ15" s="9"/>
      <c r="DK15" s="9"/>
      <c r="DL15" s="9"/>
      <c r="DM15" s="9"/>
      <c r="DN15" s="9"/>
      <c r="DO15" s="9"/>
      <c r="DP15" s="4" t="s">
        <v>382</v>
      </c>
      <c r="DQ15" s="4"/>
      <c r="DR15" s="9"/>
      <c r="DS15" s="4"/>
      <c r="DT15" s="9"/>
      <c r="DU15" s="9"/>
      <c r="DV15" s="9"/>
      <c r="DW15" s="9"/>
      <c r="DX15" s="9"/>
      <c r="DY15" s="9"/>
      <c r="DZ15" s="4">
        <v>0</v>
      </c>
      <c r="EA15" s="4">
        <v>0</v>
      </c>
      <c r="EB15" s="4">
        <v>0</v>
      </c>
      <c r="EC15" s="4">
        <v>0</v>
      </c>
      <c r="ED15" s="4">
        <v>1</v>
      </c>
      <c r="EE15" s="4">
        <v>1</v>
      </c>
      <c r="EF15" s="9"/>
      <c r="EG15" s="2">
        <f>IF([1]Лист1!$C13=C15,1,0)</f>
        <v>1</v>
      </c>
    </row>
    <row r="16" spans="1:137" x14ac:dyDescent="0.25">
      <c r="A16" s="27">
        <v>13</v>
      </c>
      <c r="B16" s="28" t="s">
        <v>627</v>
      </c>
      <c r="C16" s="28" t="s">
        <v>628</v>
      </c>
      <c r="D16" s="1">
        <v>43466</v>
      </c>
      <c r="E16" s="1">
        <v>43830</v>
      </c>
      <c r="F16" s="9">
        <v>0</v>
      </c>
      <c r="G16" s="9">
        <v>0</v>
      </c>
      <c r="H16" s="9">
        <v>178931.06</v>
      </c>
      <c r="I16" s="9">
        <v>1132811.48</v>
      </c>
      <c r="J16" s="9">
        <v>749775.1100000001</v>
      </c>
      <c r="K16" s="9">
        <v>120816</v>
      </c>
      <c r="L16" s="9">
        <v>262220.36999999988</v>
      </c>
      <c r="M16" s="9">
        <v>1108728.42</v>
      </c>
      <c r="N16" s="9">
        <v>1108728.42</v>
      </c>
      <c r="O16" s="9">
        <v>0</v>
      </c>
      <c r="P16" s="9">
        <v>0</v>
      </c>
      <c r="Q16" s="9">
        <v>0</v>
      </c>
      <c r="R16" s="9">
        <v>0</v>
      </c>
      <c r="S16" s="9">
        <v>1108728.42</v>
      </c>
      <c r="T16" s="9">
        <v>0</v>
      </c>
      <c r="U16" s="9">
        <v>0</v>
      </c>
      <c r="V16" s="9">
        <v>203014.12000000011</v>
      </c>
      <c r="W16" s="4" t="s">
        <v>238</v>
      </c>
      <c r="X16" s="6">
        <v>262220.36999999988</v>
      </c>
      <c r="Y16" s="8">
        <v>4.84</v>
      </c>
      <c r="Z16" s="6">
        <v>95352.599999999991</v>
      </c>
      <c r="AA16" s="8">
        <v>1.76</v>
      </c>
      <c r="AB16" s="6">
        <v>20452.050000000003</v>
      </c>
      <c r="AC16" s="8">
        <v>0</v>
      </c>
      <c r="AD16" s="6">
        <v>24921.72</v>
      </c>
      <c r="AE16" s="8">
        <v>0.45999999999999996</v>
      </c>
      <c r="AF16" s="6">
        <v>204791.28</v>
      </c>
      <c r="AG16" s="8">
        <v>3.78</v>
      </c>
      <c r="AH16" s="6">
        <v>0</v>
      </c>
      <c r="AI16" s="8">
        <v>0</v>
      </c>
      <c r="AJ16" s="6">
        <v>0</v>
      </c>
      <c r="AK16" s="8">
        <v>0</v>
      </c>
      <c r="AL16" s="6">
        <v>1625.2800000000004</v>
      </c>
      <c r="AM16" s="8">
        <v>0.03</v>
      </c>
      <c r="AN16" s="6">
        <v>0</v>
      </c>
      <c r="AO16" s="8">
        <v>0</v>
      </c>
      <c r="AP16" s="6">
        <v>50926.920000000013</v>
      </c>
      <c r="AQ16" s="8">
        <v>0.94</v>
      </c>
      <c r="AR16" s="6">
        <v>60678.960000000014</v>
      </c>
      <c r="AS16" s="8">
        <v>1.1200000000000001</v>
      </c>
      <c r="AT16" s="6">
        <v>9751.92</v>
      </c>
      <c r="AU16" s="8">
        <v>0.18</v>
      </c>
      <c r="AV16" s="6">
        <v>176077.07999999996</v>
      </c>
      <c r="AW16" s="8">
        <v>3.25</v>
      </c>
      <c r="AX16" s="6">
        <v>6772.2000000000007</v>
      </c>
      <c r="AY16" s="8">
        <v>0</v>
      </c>
      <c r="AZ16" s="6">
        <v>2708.88</v>
      </c>
      <c r="BA16" s="8">
        <v>0.05</v>
      </c>
      <c r="BB16" s="6">
        <v>120816</v>
      </c>
      <c r="BC16" s="8">
        <v>2.23</v>
      </c>
      <c r="BD16" s="6">
        <v>95716.22</v>
      </c>
      <c r="BE16" s="8">
        <v>1.77</v>
      </c>
      <c r="BF16" s="31">
        <f t="shared" si="2"/>
        <v>1132811.48</v>
      </c>
      <c r="BG16" s="31">
        <f t="shared" si="3"/>
        <v>20.41</v>
      </c>
      <c r="BH16" s="4">
        <v>0</v>
      </c>
      <c r="BI16" s="4">
        <v>0</v>
      </c>
      <c r="BJ16" s="4">
        <v>0</v>
      </c>
      <c r="BK16" s="9">
        <v>0</v>
      </c>
      <c r="BL16" s="9">
        <v>0</v>
      </c>
      <c r="BM16" s="9">
        <v>0</v>
      </c>
      <c r="BN16" s="9">
        <v>0</v>
      </c>
      <c r="BO16" s="9">
        <v>0</v>
      </c>
      <c r="BP16" s="9">
        <v>0</v>
      </c>
      <c r="BQ16" s="9">
        <v>0</v>
      </c>
      <c r="BR16" s="4" t="s">
        <v>382</v>
      </c>
      <c r="BS16" s="4"/>
      <c r="BT16" s="9"/>
      <c r="BU16" s="4"/>
      <c r="BV16" s="9"/>
      <c r="BW16" s="9"/>
      <c r="BX16" s="9"/>
      <c r="BY16" s="9"/>
      <c r="BZ16" s="9"/>
      <c r="CA16" s="9"/>
      <c r="CB16" s="4" t="s">
        <v>382</v>
      </c>
      <c r="CC16" s="4"/>
      <c r="CD16" s="9"/>
      <c r="CE16" s="4"/>
      <c r="CF16" s="9"/>
      <c r="CG16" s="9"/>
      <c r="CH16" s="9"/>
      <c r="CI16" s="9"/>
      <c r="CJ16" s="9"/>
      <c r="CK16" s="9"/>
      <c r="CL16" s="4" t="s">
        <v>382</v>
      </c>
      <c r="CM16" s="4"/>
      <c r="CN16" s="9"/>
      <c r="CO16" s="4"/>
      <c r="CP16" s="9"/>
      <c r="CQ16" s="9"/>
      <c r="CR16" s="9"/>
      <c r="CS16" s="9"/>
      <c r="CT16" s="9"/>
      <c r="CU16" s="9"/>
      <c r="CV16" s="4" t="s">
        <v>382</v>
      </c>
      <c r="CW16" s="4"/>
      <c r="CX16" s="9"/>
      <c r="CY16" s="4"/>
      <c r="CZ16" s="9"/>
      <c r="DA16" s="9"/>
      <c r="DB16" s="9"/>
      <c r="DC16" s="9"/>
      <c r="DD16" s="9"/>
      <c r="DE16" s="9"/>
      <c r="DF16" s="4" t="s">
        <v>382</v>
      </c>
      <c r="DG16" s="4"/>
      <c r="DH16" s="9"/>
      <c r="DI16" s="4"/>
      <c r="DJ16" s="9"/>
      <c r="DK16" s="9"/>
      <c r="DL16" s="9"/>
      <c r="DM16" s="9"/>
      <c r="DN16" s="9"/>
      <c r="DO16" s="9"/>
      <c r="DP16" s="4" t="s">
        <v>382</v>
      </c>
      <c r="DQ16" s="4"/>
      <c r="DR16" s="9"/>
      <c r="DS16" s="4"/>
      <c r="DT16" s="9"/>
      <c r="DU16" s="9"/>
      <c r="DV16" s="9"/>
      <c r="DW16" s="9"/>
      <c r="DX16" s="9"/>
      <c r="DY16" s="9"/>
      <c r="DZ16" s="4">
        <v>0</v>
      </c>
      <c r="EA16" s="4">
        <v>0</v>
      </c>
      <c r="EB16" s="4">
        <v>0</v>
      </c>
      <c r="EC16" s="4">
        <v>0</v>
      </c>
      <c r="ED16" s="4">
        <v>5</v>
      </c>
      <c r="EE16" s="4">
        <v>6</v>
      </c>
      <c r="EF16" s="9">
        <v>37413.869999999995</v>
      </c>
      <c r="EG16" s="2">
        <f>IF([1]Лист1!$C14=C16,1,0)</f>
        <v>1</v>
      </c>
    </row>
    <row r="17" spans="1:137" x14ac:dyDescent="0.25">
      <c r="A17" s="27">
        <v>14</v>
      </c>
      <c r="B17" s="28" t="s">
        <v>632</v>
      </c>
      <c r="C17" s="28" t="s">
        <v>633</v>
      </c>
      <c r="D17" s="1">
        <v>43466</v>
      </c>
      <c r="E17" s="1">
        <v>43830</v>
      </c>
      <c r="F17" s="9">
        <v>0</v>
      </c>
      <c r="G17" s="9">
        <v>0</v>
      </c>
      <c r="H17" s="9">
        <v>96369.98</v>
      </c>
      <c r="I17" s="9">
        <v>843681.58000000007</v>
      </c>
      <c r="J17" s="9">
        <v>495621.72000000015</v>
      </c>
      <c r="K17" s="9">
        <v>111028.55999999997</v>
      </c>
      <c r="L17" s="9">
        <v>237031.3</v>
      </c>
      <c r="M17" s="9">
        <v>794455.82000000007</v>
      </c>
      <c r="N17" s="9">
        <v>794455.82000000007</v>
      </c>
      <c r="O17" s="9">
        <v>0</v>
      </c>
      <c r="P17" s="9">
        <v>0</v>
      </c>
      <c r="Q17" s="9">
        <v>0</v>
      </c>
      <c r="R17" s="9">
        <v>0</v>
      </c>
      <c r="S17" s="9">
        <v>794455.82000000007</v>
      </c>
      <c r="T17" s="9">
        <v>0</v>
      </c>
      <c r="U17" s="9">
        <v>0</v>
      </c>
      <c r="V17" s="9">
        <v>145595.74000000011</v>
      </c>
      <c r="W17" s="4" t="s">
        <v>238</v>
      </c>
      <c r="X17" s="6">
        <v>237031.3</v>
      </c>
      <c r="Y17" s="8">
        <v>4.84</v>
      </c>
      <c r="Z17" s="6">
        <v>56811.72</v>
      </c>
      <c r="AA17" s="8">
        <v>1.76</v>
      </c>
      <c r="AB17" s="6">
        <v>12185.7</v>
      </c>
      <c r="AC17" s="8">
        <v>0</v>
      </c>
      <c r="AD17" s="6">
        <v>22902.84</v>
      </c>
      <c r="AE17" s="8">
        <v>0.45999999999999996</v>
      </c>
      <c r="AF17" s="6">
        <v>144386.94000000003</v>
      </c>
      <c r="AG17" s="8">
        <v>2.9</v>
      </c>
      <c r="AH17" s="6">
        <v>0</v>
      </c>
      <c r="AI17" s="8">
        <v>0</v>
      </c>
      <c r="AJ17" s="6">
        <v>0</v>
      </c>
      <c r="AK17" s="8">
        <v>0</v>
      </c>
      <c r="AL17" s="6">
        <v>1493.64</v>
      </c>
      <c r="AM17" s="8">
        <v>0.03</v>
      </c>
      <c r="AN17" s="6">
        <v>0</v>
      </c>
      <c r="AO17" s="8">
        <v>0</v>
      </c>
      <c r="AP17" s="6">
        <v>46801.260000000009</v>
      </c>
      <c r="AQ17" s="8">
        <v>0.94</v>
      </c>
      <c r="AR17" s="6">
        <v>55763.22</v>
      </c>
      <c r="AS17" s="8">
        <v>1.1200000000000001</v>
      </c>
      <c r="AT17" s="6">
        <v>5810.2800000000007</v>
      </c>
      <c r="AU17" s="8">
        <v>0.18</v>
      </c>
      <c r="AV17" s="6">
        <v>116395.32000000002</v>
      </c>
      <c r="AW17" s="8">
        <v>3.25</v>
      </c>
      <c r="AX17" s="6">
        <v>4035</v>
      </c>
      <c r="AY17" s="8">
        <v>0</v>
      </c>
      <c r="AZ17" s="6">
        <v>2489.52</v>
      </c>
      <c r="BA17" s="8">
        <v>0.05</v>
      </c>
      <c r="BB17" s="6">
        <v>111028.55999999997</v>
      </c>
      <c r="BC17" s="8">
        <v>2.23</v>
      </c>
      <c r="BD17" s="6">
        <v>26546.28</v>
      </c>
      <c r="BE17" s="8">
        <v>0.54</v>
      </c>
      <c r="BF17" s="31">
        <f t="shared" si="2"/>
        <v>843681.58000000019</v>
      </c>
      <c r="BG17" s="31">
        <f t="shared" si="3"/>
        <v>18.299999999999997</v>
      </c>
      <c r="BH17" s="4">
        <v>0</v>
      </c>
      <c r="BI17" s="4">
        <v>0</v>
      </c>
      <c r="BJ17" s="4">
        <v>0</v>
      </c>
      <c r="BK17" s="9">
        <v>0</v>
      </c>
      <c r="BL17" s="9">
        <v>0</v>
      </c>
      <c r="BM17" s="9">
        <v>0</v>
      </c>
      <c r="BN17" s="9">
        <v>0</v>
      </c>
      <c r="BO17" s="9">
        <v>0</v>
      </c>
      <c r="BP17" s="9">
        <v>0</v>
      </c>
      <c r="BQ17" s="9">
        <v>0</v>
      </c>
      <c r="BR17" s="4" t="s">
        <v>382</v>
      </c>
      <c r="BS17" s="4"/>
      <c r="BT17" s="9"/>
      <c r="BU17" s="4"/>
      <c r="BV17" s="9"/>
      <c r="BW17" s="9"/>
      <c r="BX17" s="9"/>
      <c r="BY17" s="9"/>
      <c r="BZ17" s="9"/>
      <c r="CA17" s="9"/>
      <c r="CB17" s="4" t="s">
        <v>382</v>
      </c>
      <c r="CC17" s="4"/>
      <c r="CD17" s="9"/>
      <c r="CE17" s="4"/>
      <c r="CF17" s="9"/>
      <c r="CG17" s="9"/>
      <c r="CH17" s="9"/>
      <c r="CI17" s="9"/>
      <c r="CJ17" s="9"/>
      <c r="CK17" s="9"/>
      <c r="CL17" s="4" t="s">
        <v>382</v>
      </c>
      <c r="CM17" s="4"/>
      <c r="CN17" s="9"/>
      <c r="CO17" s="4"/>
      <c r="CP17" s="9"/>
      <c r="CQ17" s="9"/>
      <c r="CR17" s="9"/>
      <c r="CS17" s="9"/>
      <c r="CT17" s="9"/>
      <c r="CU17" s="9"/>
      <c r="CV17" s="4" t="s">
        <v>382</v>
      </c>
      <c r="CW17" s="4"/>
      <c r="CX17" s="9"/>
      <c r="CY17" s="4"/>
      <c r="CZ17" s="9"/>
      <c r="DA17" s="9"/>
      <c r="DB17" s="9"/>
      <c r="DC17" s="9"/>
      <c r="DD17" s="9"/>
      <c r="DE17" s="9"/>
      <c r="DF17" s="4" t="s">
        <v>382</v>
      </c>
      <c r="DG17" s="4"/>
      <c r="DH17" s="9"/>
      <c r="DI17" s="4"/>
      <c r="DJ17" s="9"/>
      <c r="DK17" s="9"/>
      <c r="DL17" s="9"/>
      <c r="DM17" s="9"/>
      <c r="DN17" s="9"/>
      <c r="DO17" s="9"/>
      <c r="DP17" s="4" t="s">
        <v>382</v>
      </c>
      <c r="DQ17" s="4"/>
      <c r="DR17" s="9"/>
      <c r="DS17" s="4"/>
      <c r="DT17" s="9"/>
      <c r="DU17" s="9"/>
      <c r="DV17" s="9"/>
      <c r="DW17" s="9"/>
      <c r="DX17" s="9"/>
      <c r="DY17" s="9"/>
      <c r="DZ17" s="4">
        <v>0</v>
      </c>
      <c r="EA17" s="4">
        <v>0</v>
      </c>
      <c r="EB17" s="4">
        <v>0</v>
      </c>
      <c r="EC17" s="4">
        <v>0</v>
      </c>
      <c r="ED17" s="4">
        <v>5</v>
      </c>
      <c r="EE17" s="4">
        <v>7</v>
      </c>
      <c r="EF17" s="9">
        <v>3876.18</v>
      </c>
      <c r="EG17" s="2">
        <f>IF([1]Лист1!$C15=C17,1,0)</f>
        <v>1</v>
      </c>
    </row>
    <row r="18" spans="1:137" x14ac:dyDescent="0.25">
      <c r="A18" s="27">
        <v>15</v>
      </c>
      <c r="B18" s="28" t="s">
        <v>637</v>
      </c>
      <c r="C18" s="28" t="s">
        <v>638</v>
      </c>
      <c r="D18" s="1">
        <v>43466</v>
      </c>
      <c r="E18" s="1">
        <v>43830</v>
      </c>
      <c r="F18" s="9">
        <v>0</v>
      </c>
      <c r="G18" s="9">
        <v>0</v>
      </c>
      <c r="H18" s="9">
        <v>104465.57999999999</v>
      </c>
      <c r="I18" s="9">
        <v>782890.59600000014</v>
      </c>
      <c r="J18" s="9">
        <v>484015.53</v>
      </c>
      <c r="K18" s="9">
        <v>99295.680000000008</v>
      </c>
      <c r="L18" s="9">
        <v>199579.386</v>
      </c>
      <c r="M18" s="9">
        <v>786135.63</v>
      </c>
      <c r="N18" s="9">
        <v>786135.63</v>
      </c>
      <c r="O18" s="9">
        <v>0</v>
      </c>
      <c r="P18" s="9">
        <v>0</v>
      </c>
      <c r="Q18" s="9">
        <v>0</v>
      </c>
      <c r="R18" s="9">
        <v>0</v>
      </c>
      <c r="S18" s="9">
        <v>786135.63</v>
      </c>
      <c r="T18" s="9">
        <v>0</v>
      </c>
      <c r="U18" s="9">
        <v>0</v>
      </c>
      <c r="V18" s="9">
        <v>101220.54999999993</v>
      </c>
      <c r="W18" s="4" t="s">
        <v>238</v>
      </c>
      <c r="X18" s="6">
        <v>199579.386</v>
      </c>
      <c r="Y18" s="8">
        <v>4.84</v>
      </c>
      <c r="Z18" s="6">
        <v>0</v>
      </c>
      <c r="AA18" s="8">
        <v>1.76</v>
      </c>
      <c r="AB18" s="6">
        <v>14810.849999999999</v>
      </c>
      <c r="AC18" s="8">
        <v>0</v>
      </c>
      <c r="AD18" s="6">
        <v>18047.759999999998</v>
      </c>
      <c r="AE18" s="8">
        <v>0.45999999999999996</v>
      </c>
      <c r="AF18" s="6">
        <v>163654.80000000002</v>
      </c>
      <c r="AG18" s="8">
        <v>3.78</v>
      </c>
      <c r="AH18" s="6">
        <v>0</v>
      </c>
      <c r="AI18" s="8">
        <v>0</v>
      </c>
      <c r="AJ18" s="6">
        <v>0</v>
      </c>
      <c r="AK18" s="8">
        <v>0</v>
      </c>
      <c r="AL18" s="6">
        <v>1335.8400000000001</v>
      </c>
      <c r="AM18" s="8">
        <v>0.03</v>
      </c>
      <c r="AN18" s="6">
        <v>0</v>
      </c>
      <c r="AO18" s="8">
        <v>0</v>
      </c>
      <c r="AP18" s="6">
        <v>36879.960000000006</v>
      </c>
      <c r="AQ18" s="8">
        <v>0.94</v>
      </c>
      <c r="AR18" s="6">
        <v>49870.439999999988</v>
      </c>
      <c r="AS18" s="8">
        <v>1.1200000000000001</v>
      </c>
      <c r="AT18" s="6">
        <v>8014.9200000000019</v>
      </c>
      <c r="AU18" s="8">
        <v>0.18</v>
      </c>
      <c r="AV18" s="6">
        <v>127510.56000000003</v>
      </c>
      <c r="AW18" s="8">
        <v>3.25</v>
      </c>
      <c r="AX18" s="6">
        <v>4904.25</v>
      </c>
      <c r="AY18" s="8">
        <v>0</v>
      </c>
      <c r="AZ18" s="6">
        <v>2226.48</v>
      </c>
      <c r="BA18" s="8">
        <v>0.05</v>
      </c>
      <c r="BB18" s="6">
        <v>99295.680000000008</v>
      </c>
      <c r="BC18" s="8">
        <v>2.23</v>
      </c>
      <c r="BD18" s="6">
        <v>56759.549999999988</v>
      </c>
      <c r="BE18" s="8">
        <v>1.27</v>
      </c>
      <c r="BF18" s="31">
        <f t="shared" si="2"/>
        <v>782890.47600000002</v>
      </c>
      <c r="BG18" s="31">
        <f t="shared" si="3"/>
        <v>19.91</v>
      </c>
      <c r="BH18" s="4">
        <v>0</v>
      </c>
      <c r="BI18" s="4">
        <v>0</v>
      </c>
      <c r="BJ18" s="4">
        <v>0</v>
      </c>
      <c r="BK18" s="9">
        <v>0</v>
      </c>
      <c r="BL18" s="9">
        <v>0</v>
      </c>
      <c r="BM18" s="9">
        <v>0</v>
      </c>
      <c r="BN18" s="9">
        <v>0</v>
      </c>
      <c r="BO18" s="9">
        <v>0</v>
      </c>
      <c r="BP18" s="9">
        <v>0</v>
      </c>
      <c r="BQ18" s="9">
        <v>0</v>
      </c>
      <c r="BR18" s="4" t="s">
        <v>382</v>
      </c>
      <c r="BS18" s="4"/>
      <c r="BT18" s="9"/>
      <c r="BU18" s="4"/>
      <c r="BV18" s="9"/>
      <c r="BW18" s="9"/>
      <c r="BX18" s="9"/>
      <c r="BY18" s="9"/>
      <c r="BZ18" s="9"/>
      <c r="CA18" s="9"/>
      <c r="CB18" s="4" t="s">
        <v>382</v>
      </c>
      <c r="CC18" s="4"/>
      <c r="CD18" s="9"/>
      <c r="CE18" s="4"/>
      <c r="CF18" s="9"/>
      <c r="CG18" s="9"/>
      <c r="CH18" s="9"/>
      <c r="CI18" s="9"/>
      <c r="CJ18" s="9"/>
      <c r="CK18" s="9"/>
      <c r="CL18" s="4" t="s">
        <v>382</v>
      </c>
      <c r="CM18" s="4"/>
      <c r="CN18" s="9"/>
      <c r="CO18" s="4"/>
      <c r="CP18" s="9"/>
      <c r="CQ18" s="9"/>
      <c r="CR18" s="9"/>
      <c r="CS18" s="9"/>
      <c r="CT18" s="9"/>
      <c r="CU18" s="9"/>
      <c r="CV18" s="4" t="s">
        <v>382</v>
      </c>
      <c r="CW18" s="4"/>
      <c r="CX18" s="9"/>
      <c r="CY18" s="4"/>
      <c r="CZ18" s="9"/>
      <c r="DA18" s="9"/>
      <c r="DB18" s="9"/>
      <c r="DC18" s="9"/>
      <c r="DD18" s="9"/>
      <c r="DE18" s="9"/>
      <c r="DF18" s="4" t="s">
        <v>382</v>
      </c>
      <c r="DG18" s="4"/>
      <c r="DH18" s="9"/>
      <c r="DI18" s="4"/>
      <c r="DJ18" s="9"/>
      <c r="DK18" s="9"/>
      <c r="DL18" s="9"/>
      <c r="DM18" s="9"/>
      <c r="DN18" s="9"/>
      <c r="DO18" s="9"/>
      <c r="DP18" s="4" t="s">
        <v>382</v>
      </c>
      <c r="DQ18" s="4"/>
      <c r="DR18" s="9"/>
      <c r="DS18" s="4"/>
      <c r="DT18" s="9"/>
      <c r="DU18" s="9"/>
      <c r="DV18" s="9"/>
      <c r="DW18" s="9"/>
      <c r="DX18" s="9"/>
      <c r="DY18" s="9"/>
      <c r="DZ18" s="4">
        <v>0</v>
      </c>
      <c r="EA18" s="4">
        <v>0</v>
      </c>
      <c r="EB18" s="4">
        <v>0</v>
      </c>
      <c r="EC18" s="4">
        <v>0</v>
      </c>
      <c r="ED18" s="4">
        <v>2</v>
      </c>
      <c r="EE18" s="4">
        <v>3</v>
      </c>
      <c r="EF18" s="9">
        <v>876.67000000000007</v>
      </c>
      <c r="EG18" s="2">
        <f>IF([1]Лист1!$C16=C18,1,0)</f>
        <v>1</v>
      </c>
    </row>
    <row r="19" spans="1:137" x14ac:dyDescent="0.25">
      <c r="A19" s="27">
        <v>16</v>
      </c>
      <c r="B19" s="28" t="s">
        <v>642</v>
      </c>
      <c r="C19" s="28" t="s">
        <v>643</v>
      </c>
      <c r="D19" s="1">
        <v>43466</v>
      </c>
      <c r="E19" s="1">
        <v>43830</v>
      </c>
      <c r="F19" s="9">
        <v>0</v>
      </c>
      <c r="G19" s="9">
        <v>0</v>
      </c>
      <c r="H19" s="9">
        <v>204680.4</v>
      </c>
      <c r="I19" s="9">
        <v>1127815.81</v>
      </c>
      <c r="J19" s="9">
        <v>747109.39</v>
      </c>
      <c r="K19" s="9">
        <v>121174.68</v>
      </c>
      <c r="L19" s="9">
        <v>259531.74000000005</v>
      </c>
      <c r="M19" s="9">
        <v>1141042.6499999999</v>
      </c>
      <c r="N19" s="9">
        <v>1141042.6499999999</v>
      </c>
      <c r="O19" s="9">
        <v>0</v>
      </c>
      <c r="P19" s="9">
        <v>0</v>
      </c>
      <c r="Q19" s="9">
        <v>0</v>
      </c>
      <c r="R19" s="9">
        <v>0</v>
      </c>
      <c r="S19" s="9">
        <v>1141042.6499999999</v>
      </c>
      <c r="T19" s="9">
        <v>0</v>
      </c>
      <c r="U19" s="9">
        <v>0</v>
      </c>
      <c r="V19" s="9">
        <v>191453.56000000006</v>
      </c>
      <c r="W19" s="4" t="s">
        <v>238</v>
      </c>
      <c r="X19" s="6">
        <v>259531.74000000005</v>
      </c>
      <c r="Y19" s="8">
        <v>4.84</v>
      </c>
      <c r="Z19" s="6">
        <v>95635.559999999969</v>
      </c>
      <c r="AA19" s="8">
        <v>1.76</v>
      </c>
      <c r="AB19" s="6">
        <v>20512.739999999998</v>
      </c>
      <c r="AC19" s="8">
        <v>0</v>
      </c>
      <c r="AD19" s="6">
        <v>24995.64</v>
      </c>
      <c r="AE19" s="8">
        <v>0.45999999999999996</v>
      </c>
      <c r="AF19" s="6">
        <v>205399.2</v>
      </c>
      <c r="AG19" s="8">
        <v>3.78</v>
      </c>
      <c r="AH19" s="6">
        <v>0</v>
      </c>
      <c r="AI19" s="8">
        <v>0</v>
      </c>
      <c r="AJ19" s="6">
        <v>0</v>
      </c>
      <c r="AK19" s="8">
        <v>0</v>
      </c>
      <c r="AL19" s="6">
        <v>1630.1999999999996</v>
      </c>
      <c r="AM19" s="8">
        <v>0.03</v>
      </c>
      <c r="AN19" s="6">
        <v>0</v>
      </c>
      <c r="AO19" s="8">
        <v>0</v>
      </c>
      <c r="AP19" s="6">
        <v>51078.120000000017</v>
      </c>
      <c r="AQ19" s="8">
        <v>0.94</v>
      </c>
      <c r="AR19" s="6">
        <v>60858.960000000014</v>
      </c>
      <c r="AS19" s="8">
        <v>1.1200000000000001</v>
      </c>
      <c r="AT19" s="6">
        <v>9780.9600000000009</v>
      </c>
      <c r="AU19" s="8">
        <v>0.18</v>
      </c>
      <c r="AV19" s="6">
        <v>176599.91999999998</v>
      </c>
      <c r="AW19" s="8">
        <v>3.25</v>
      </c>
      <c r="AX19" s="6">
        <v>6792.2999999999993</v>
      </c>
      <c r="AY19" s="8">
        <v>0</v>
      </c>
      <c r="AZ19" s="6">
        <v>2716.92</v>
      </c>
      <c r="BA19" s="8">
        <v>0.05</v>
      </c>
      <c r="BB19" s="6">
        <v>121174.68</v>
      </c>
      <c r="BC19" s="8">
        <v>2.23</v>
      </c>
      <c r="BD19" s="6">
        <v>91108.87</v>
      </c>
      <c r="BE19" s="8">
        <v>1.68</v>
      </c>
      <c r="BF19" s="31">
        <f t="shared" si="2"/>
        <v>1127815.81</v>
      </c>
      <c r="BG19" s="31">
        <f t="shared" si="3"/>
        <v>20.32</v>
      </c>
      <c r="BH19" s="4">
        <v>0</v>
      </c>
      <c r="BI19" s="4">
        <v>0</v>
      </c>
      <c r="BJ19" s="4">
        <v>0</v>
      </c>
      <c r="BK19" s="9">
        <v>0</v>
      </c>
      <c r="BL19" s="9">
        <v>0</v>
      </c>
      <c r="BM19" s="9">
        <v>0</v>
      </c>
      <c r="BN19" s="9">
        <v>0</v>
      </c>
      <c r="BO19" s="9">
        <v>0</v>
      </c>
      <c r="BP19" s="9">
        <v>0</v>
      </c>
      <c r="BQ19" s="9">
        <v>0</v>
      </c>
      <c r="BR19" s="4" t="s">
        <v>382</v>
      </c>
      <c r="BS19" s="4"/>
      <c r="BT19" s="9"/>
      <c r="BU19" s="4"/>
      <c r="BV19" s="9"/>
      <c r="BW19" s="9"/>
      <c r="BX19" s="9"/>
      <c r="BY19" s="9"/>
      <c r="BZ19" s="9"/>
      <c r="CA19" s="9"/>
      <c r="CB19" s="4" t="s">
        <v>382</v>
      </c>
      <c r="CC19" s="4"/>
      <c r="CD19" s="9"/>
      <c r="CE19" s="4"/>
      <c r="CF19" s="9"/>
      <c r="CG19" s="9"/>
      <c r="CH19" s="9"/>
      <c r="CI19" s="9"/>
      <c r="CJ19" s="9"/>
      <c r="CK19" s="9"/>
      <c r="CL19" s="4" t="s">
        <v>382</v>
      </c>
      <c r="CM19" s="4"/>
      <c r="CN19" s="9"/>
      <c r="CO19" s="4"/>
      <c r="CP19" s="9"/>
      <c r="CQ19" s="9"/>
      <c r="CR19" s="9"/>
      <c r="CS19" s="9"/>
      <c r="CT19" s="9"/>
      <c r="CU19" s="9"/>
      <c r="CV19" s="4" t="s">
        <v>382</v>
      </c>
      <c r="CW19" s="4"/>
      <c r="CX19" s="9"/>
      <c r="CY19" s="4"/>
      <c r="CZ19" s="9"/>
      <c r="DA19" s="9"/>
      <c r="DB19" s="9"/>
      <c r="DC19" s="9"/>
      <c r="DD19" s="9"/>
      <c r="DE19" s="9"/>
      <c r="DF19" s="4" t="s">
        <v>382</v>
      </c>
      <c r="DG19" s="4"/>
      <c r="DH19" s="9"/>
      <c r="DI19" s="4"/>
      <c r="DJ19" s="9"/>
      <c r="DK19" s="9"/>
      <c r="DL19" s="9"/>
      <c r="DM19" s="9"/>
      <c r="DN19" s="9"/>
      <c r="DO19" s="9"/>
      <c r="DP19" s="4" t="s">
        <v>382</v>
      </c>
      <c r="DQ19" s="4"/>
      <c r="DR19" s="9"/>
      <c r="DS19" s="4"/>
      <c r="DT19" s="9"/>
      <c r="DU19" s="9"/>
      <c r="DV19" s="9"/>
      <c r="DW19" s="9"/>
      <c r="DX19" s="9"/>
      <c r="DY19" s="9"/>
      <c r="DZ19" s="4">
        <v>0</v>
      </c>
      <c r="EA19" s="4">
        <v>0</v>
      </c>
      <c r="EB19" s="4">
        <v>0</v>
      </c>
      <c r="EC19" s="4">
        <v>0</v>
      </c>
      <c r="ED19" s="4">
        <v>7</v>
      </c>
      <c r="EE19" s="4">
        <v>9</v>
      </c>
      <c r="EF19" s="9">
        <v>13591.060000000001</v>
      </c>
      <c r="EG19" s="2">
        <f>IF([1]Лист1!$C17=C19,1,0)</f>
        <v>1</v>
      </c>
    </row>
    <row r="20" spans="1:137" x14ac:dyDescent="0.25">
      <c r="A20" s="27">
        <v>17</v>
      </c>
      <c r="B20" s="28" t="s">
        <v>647</v>
      </c>
      <c r="C20" s="28" t="s">
        <v>648</v>
      </c>
      <c r="D20" s="1">
        <v>43466</v>
      </c>
      <c r="E20" s="1">
        <v>43830</v>
      </c>
      <c r="F20" s="9">
        <v>0</v>
      </c>
      <c r="G20" s="9">
        <v>0</v>
      </c>
      <c r="H20" s="9">
        <v>123375.46</v>
      </c>
      <c r="I20" s="9">
        <v>860748.55999999994</v>
      </c>
      <c r="J20" s="9">
        <v>552955.57999999996</v>
      </c>
      <c r="K20" s="9">
        <v>111950.15999999997</v>
      </c>
      <c r="L20" s="9">
        <v>195842.81999999998</v>
      </c>
      <c r="M20" s="9">
        <v>874572.48999999987</v>
      </c>
      <c r="N20" s="9">
        <v>847692.48999999987</v>
      </c>
      <c r="O20" s="9">
        <v>0</v>
      </c>
      <c r="P20" s="9">
        <v>0</v>
      </c>
      <c r="Q20" s="9">
        <v>26880</v>
      </c>
      <c r="R20" s="9">
        <v>0</v>
      </c>
      <c r="S20" s="9">
        <v>874572.48999999987</v>
      </c>
      <c r="T20" s="9">
        <v>0</v>
      </c>
      <c r="U20" s="9">
        <v>0</v>
      </c>
      <c r="V20" s="9">
        <v>109551.53000000003</v>
      </c>
      <c r="W20" s="4" t="s">
        <v>238</v>
      </c>
      <c r="X20" s="6">
        <v>190466.81999999998</v>
      </c>
      <c r="Y20" s="8">
        <v>4.84</v>
      </c>
      <c r="Z20" s="6">
        <v>71789.039999999979</v>
      </c>
      <c r="AA20" s="8">
        <v>1.77</v>
      </c>
      <c r="AB20" s="6">
        <v>15310.949999999999</v>
      </c>
      <c r="AC20" s="8">
        <v>0</v>
      </c>
      <c r="AD20" s="6">
        <v>18657.12</v>
      </c>
      <c r="AE20" s="8">
        <v>0.45999999999999996</v>
      </c>
      <c r="AF20" s="6">
        <v>153312.23999999996</v>
      </c>
      <c r="AG20" s="8">
        <v>3.78</v>
      </c>
      <c r="AH20" s="6">
        <v>0</v>
      </c>
      <c r="AI20" s="8">
        <v>0</v>
      </c>
      <c r="AJ20" s="6">
        <v>0</v>
      </c>
      <c r="AK20" s="8">
        <v>0</v>
      </c>
      <c r="AL20" s="6">
        <v>1216.8</v>
      </c>
      <c r="AM20" s="8">
        <v>0.03</v>
      </c>
      <c r="AN20" s="6">
        <v>0</v>
      </c>
      <c r="AO20" s="8">
        <v>0</v>
      </c>
      <c r="AP20" s="6">
        <v>38125.32</v>
      </c>
      <c r="AQ20" s="8">
        <v>0.94</v>
      </c>
      <c r="AR20" s="6">
        <v>45425.879999999983</v>
      </c>
      <c r="AS20" s="8">
        <v>1.1200000000000001</v>
      </c>
      <c r="AT20" s="6">
        <v>7300.56</v>
      </c>
      <c r="AU20" s="8">
        <v>0.18</v>
      </c>
      <c r="AV20" s="6">
        <v>131410.56</v>
      </c>
      <c r="AW20" s="8">
        <v>3.2399999999999998</v>
      </c>
      <c r="AX20" s="6">
        <v>5069.8500000000004</v>
      </c>
      <c r="AY20" s="8">
        <v>0</v>
      </c>
      <c r="AZ20" s="6">
        <v>2028</v>
      </c>
      <c r="BA20" s="8">
        <v>0.05</v>
      </c>
      <c r="BB20" s="6">
        <v>111950.15999999997</v>
      </c>
      <c r="BC20" s="8">
        <v>2.23</v>
      </c>
      <c r="BD20" s="6">
        <v>63309.260000000009</v>
      </c>
      <c r="BE20" s="8">
        <v>1.56</v>
      </c>
      <c r="BF20" s="31">
        <f t="shared" si="2"/>
        <v>855372.56</v>
      </c>
      <c r="BG20" s="31">
        <f t="shared" si="3"/>
        <v>20.199999999999996</v>
      </c>
      <c r="BH20" s="4">
        <v>0</v>
      </c>
      <c r="BI20" s="4">
        <v>0</v>
      </c>
      <c r="BJ20" s="4">
        <v>0</v>
      </c>
      <c r="BK20" s="9">
        <v>0</v>
      </c>
      <c r="BL20" s="9">
        <v>0</v>
      </c>
      <c r="BM20" s="9">
        <v>0</v>
      </c>
      <c r="BN20" s="9">
        <v>0</v>
      </c>
      <c r="BO20" s="9">
        <v>0</v>
      </c>
      <c r="BP20" s="9">
        <v>0</v>
      </c>
      <c r="BQ20" s="9">
        <v>0</v>
      </c>
      <c r="BR20" s="4" t="s">
        <v>382</v>
      </c>
      <c r="BS20" s="4"/>
      <c r="BT20" s="9"/>
      <c r="BU20" s="4"/>
      <c r="BV20" s="9"/>
      <c r="BW20" s="9"/>
      <c r="BX20" s="9"/>
      <c r="BY20" s="9"/>
      <c r="BZ20" s="9"/>
      <c r="CA20" s="9"/>
      <c r="CB20" s="4" t="s">
        <v>382</v>
      </c>
      <c r="CC20" s="4"/>
      <c r="CD20" s="9"/>
      <c r="CE20" s="4"/>
      <c r="CF20" s="9"/>
      <c r="CG20" s="9"/>
      <c r="CH20" s="9"/>
      <c r="CI20" s="9"/>
      <c r="CJ20" s="9"/>
      <c r="CK20" s="9"/>
      <c r="CL20" s="4" t="s">
        <v>382</v>
      </c>
      <c r="CM20" s="4"/>
      <c r="CN20" s="9"/>
      <c r="CO20" s="4"/>
      <c r="CP20" s="9"/>
      <c r="CQ20" s="9"/>
      <c r="CR20" s="9"/>
      <c r="CS20" s="9"/>
      <c r="CT20" s="9"/>
      <c r="CU20" s="9"/>
      <c r="CV20" s="4" t="s">
        <v>382</v>
      </c>
      <c r="CW20" s="4"/>
      <c r="CX20" s="9"/>
      <c r="CY20" s="4"/>
      <c r="CZ20" s="9"/>
      <c r="DA20" s="9"/>
      <c r="DB20" s="9"/>
      <c r="DC20" s="9"/>
      <c r="DD20" s="9"/>
      <c r="DE20" s="9"/>
      <c r="DF20" s="4" t="s">
        <v>382</v>
      </c>
      <c r="DG20" s="4"/>
      <c r="DH20" s="9"/>
      <c r="DI20" s="4"/>
      <c r="DJ20" s="9"/>
      <c r="DK20" s="9"/>
      <c r="DL20" s="9"/>
      <c r="DM20" s="9"/>
      <c r="DN20" s="9"/>
      <c r="DO20" s="9"/>
      <c r="DP20" s="4" t="s">
        <v>382</v>
      </c>
      <c r="DQ20" s="4"/>
      <c r="DR20" s="9"/>
      <c r="DS20" s="4"/>
      <c r="DT20" s="9"/>
      <c r="DU20" s="9"/>
      <c r="DV20" s="9"/>
      <c r="DW20" s="9"/>
      <c r="DX20" s="9"/>
      <c r="DY20" s="9"/>
      <c r="DZ20" s="4">
        <v>0</v>
      </c>
      <c r="EA20" s="4">
        <v>0</v>
      </c>
      <c r="EB20" s="4">
        <v>0</v>
      </c>
      <c r="EC20" s="4">
        <v>0</v>
      </c>
      <c r="ED20" s="4">
        <v>3</v>
      </c>
      <c r="EE20" s="4">
        <v>4</v>
      </c>
      <c r="EF20" s="9">
        <v>21929.800000000003</v>
      </c>
      <c r="EG20" s="2">
        <f>IF([1]Лист1!$C18=C20,1,0)</f>
        <v>1</v>
      </c>
    </row>
    <row r="21" spans="1:137" x14ac:dyDescent="0.25">
      <c r="A21" s="27">
        <v>18</v>
      </c>
      <c r="B21" s="28" t="s">
        <v>652</v>
      </c>
      <c r="C21" s="28" t="s">
        <v>653</v>
      </c>
      <c r="D21" s="1">
        <v>43466</v>
      </c>
      <c r="E21" s="1">
        <v>43830</v>
      </c>
      <c r="F21" s="9">
        <v>0</v>
      </c>
      <c r="G21" s="9">
        <v>0</v>
      </c>
      <c r="H21" s="9">
        <v>123068.46</v>
      </c>
      <c r="I21" s="9">
        <v>1121669.5699999998</v>
      </c>
      <c r="J21" s="9">
        <v>745441.06999999983</v>
      </c>
      <c r="K21" s="9">
        <v>120291.60000000002</v>
      </c>
      <c r="L21" s="9">
        <v>255936.90000000008</v>
      </c>
      <c r="M21" s="9">
        <v>1128715.1599999999</v>
      </c>
      <c r="N21" s="9">
        <v>1128715.1599999999</v>
      </c>
      <c r="O21" s="9">
        <v>0</v>
      </c>
      <c r="P21" s="9">
        <v>0</v>
      </c>
      <c r="Q21" s="9">
        <v>0</v>
      </c>
      <c r="R21" s="9">
        <v>0</v>
      </c>
      <c r="S21" s="9">
        <v>1128715.1599999999</v>
      </c>
      <c r="T21" s="9">
        <v>0</v>
      </c>
      <c r="U21" s="9">
        <v>0</v>
      </c>
      <c r="V21" s="9">
        <v>116022.86999999988</v>
      </c>
      <c r="W21" s="4" t="s">
        <v>238</v>
      </c>
      <c r="X21" s="6">
        <v>255936.90000000008</v>
      </c>
      <c r="Y21" s="8">
        <v>4.84</v>
      </c>
      <c r="Z21" s="6">
        <v>94938.6</v>
      </c>
      <c r="AA21" s="8">
        <v>1.76</v>
      </c>
      <c r="AB21" s="6">
        <v>20363.25</v>
      </c>
      <c r="AC21" s="8">
        <v>0</v>
      </c>
      <c r="AD21" s="6">
        <v>24813.479999999996</v>
      </c>
      <c r="AE21" s="8">
        <v>0.45999999999999996</v>
      </c>
      <c r="AF21" s="6">
        <v>203902.31999999998</v>
      </c>
      <c r="AG21" s="8">
        <v>3.78</v>
      </c>
      <c r="AH21" s="6">
        <v>0</v>
      </c>
      <c r="AI21" s="8">
        <v>0</v>
      </c>
      <c r="AJ21" s="6">
        <v>0</v>
      </c>
      <c r="AK21" s="8">
        <v>0</v>
      </c>
      <c r="AL21" s="6">
        <v>1618.3200000000006</v>
      </c>
      <c r="AM21" s="8">
        <v>0.03</v>
      </c>
      <c r="AN21" s="6">
        <v>0</v>
      </c>
      <c r="AO21" s="8">
        <v>0</v>
      </c>
      <c r="AP21" s="6">
        <v>50705.879999999983</v>
      </c>
      <c r="AQ21" s="8">
        <v>0.94</v>
      </c>
      <c r="AR21" s="6">
        <v>60415.44000000001</v>
      </c>
      <c r="AS21" s="8">
        <v>1.1200000000000001</v>
      </c>
      <c r="AT21" s="6">
        <v>9709.68</v>
      </c>
      <c r="AU21" s="8">
        <v>0.18</v>
      </c>
      <c r="AV21" s="6">
        <v>175312.91999999995</v>
      </c>
      <c r="AW21" s="8">
        <v>3.25</v>
      </c>
      <c r="AX21" s="6">
        <v>6742.7999999999993</v>
      </c>
      <c r="AY21" s="8">
        <v>0</v>
      </c>
      <c r="AZ21" s="6">
        <v>2697.12</v>
      </c>
      <c r="BA21" s="8">
        <v>0.05</v>
      </c>
      <c r="BB21" s="6">
        <v>120291.60000000002</v>
      </c>
      <c r="BC21" s="8">
        <v>2.23</v>
      </c>
      <c r="BD21" s="6">
        <v>94221.260000000009</v>
      </c>
      <c r="BE21" s="8">
        <v>1.74</v>
      </c>
      <c r="BF21" s="31">
        <f t="shared" si="2"/>
        <v>1121669.57</v>
      </c>
      <c r="BG21" s="31">
        <f t="shared" si="3"/>
        <v>20.38</v>
      </c>
      <c r="BH21" s="4">
        <v>0</v>
      </c>
      <c r="BI21" s="4">
        <v>0</v>
      </c>
      <c r="BJ21" s="4">
        <v>0</v>
      </c>
      <c r="BK21" s="9">
        <v>0</v>
      </c>
      <c r="BL21" s="9">
        <v>0</v>
      </c>
      <c r="BM21" s="9">
        <v>0</v>
      </c>
      <c r="BN21" s="9">
        <v>0</v>
      </c>
      <c r="BO21" s="9">
        <v>0</v>
      </c>
      <c r="BP21" s="9">
        <v>0</v>
      </c>
      <c r="BQ21" s="9">
        <v>0</v>
      </c>
      <c r="BR21" s="4" t="s">
        <v>382</v>
      </c>
      <c r="BS21" s="4"/>
      <c r="BT21" s="9"/>
      <c r="BU21" s="4"/>
      <c r="BV21" s="9"/>
      <c r="BW21" s="9"/>
      <c r="BX21" s="9"/>
      <c r="BY21" s="9"/>
      <c r="BZ21" s="9"/>
      <c r="CA21" s="9"/>
      <c r="CB21" s="4" t="s">
        <v>382</v>
      </c>
      <c r="CC21" s="4"/>
      <c r="CD21" s="9"/>
      <c r="CE21" s="4"/>
      <c r="CF21" s="9"/>
      <c r="CG21" s="9"/>
      <c r="CH21" s="9"/>
      <c r="CI21" s="9"/>
      <c r="CJ21" s="9"/>
      <c r="CK21" s="9"/>
      <c r="CL21" s="4" t="s">
        <v>382</v>
      </c>
      <c r="CM21" s="4"/>
      <c r="CN21" s="9"/>
      <c r="CO21" s="4"/>
      <c r="CP21" s="9"/>
      <c r="CQ21" s="9"/>
      <c r="CR21" s="9"/>
      <c r="CS21" s="9"/>
      <c r="CT21" s="9"/>
      <c r="CU21" s="9"/>
      <c r="CV21" s="4" t="s">
        <v>382</v>
      </c>
      <c r="CW21" s="4"/>
      <c r="CX21" s="9"/>
      <c r="CY21" s="4"/>
      <c r="CZ21" s="9"/>
      <c r="DA21" s="9"/>
      <c r="DB21" s="9"/>
      <c r="DC21" s="9"/>
      <c r="DD21" s="9"/>
      <c r="DE21" s="9"/>
      <c r="DF21" s="4" t="s">
        <v>382</v>
      </c>
      <c r="DG21" s="4"/>
      <c r="DH21" s="9"/>
      <c r="DI21" s="4"/>
      <c r="DJ21" s="9"/>
      <c r="DK21" s="9"/>
      <c r="DL21" s="9"/>
      <c r="DM21" s="9"/>
      <c r="DN21" s="9"/>
      <c r="DO21" s="9"/>
      <c r="DP21" s="4" t="s">
        <v>382</v>
      </c>
      <c r="DQ21" s="4"/>
      <c r="DR21" s="9"/>
      <c r="DS21" s="4"/>
      <c r="DT21" s="9"/>
      <c r="DU21" s="9"/>
      <c r="DV21" s="9"/>
      <c r="DW21" s="9"/>
      <c r="DX21" s="9"/>
      <c r="DY21" s="9"/>
      <c r="DZ21" s="4">
        <v>0</v>
      </c>
      <c r="EA21" s="4">
        <v>0</v>
      </c>
      <c r="EB21" s="4">
        <v>0</v>
      </c>
      <c r="EC21" s="4">
        <v>0</v>
      </c>
      <c r="ED21" s="4">
        <v>7</v>
      </c>
      <c r="EE21" s="4">
        <v>10</v>
      </c>
      <c r="EF21" s="9">
        <v>28721.75</v>
      </c>
      <c r="EG21" s="2">
        <f>IF([1]Лист1!$C19=C21,1,0)</f>
        <v>1</v>
      </c>
    </row>
    <row r="22" spans="1:137" x14ac:dyDescent="0.25">
      <c r="A22" s="27">
        <v>19</v>
      </c>
      <c r="B22" s="28" t="s">
        <v>657</v>
      </c>
      <c r="C22" s="28" t="s">
        <v>658</v>
      </c>
      <c r="D22" s="1">
        <v>43466</v>
      </c>
      <c r="E22" s="1">
        <v>43830</v>
      </c>
      <c r="F22" s="9">
        <v>0</v>
      </c>
      <c r="G22" s="9">
        <v>0</v>
      </c>
      <c r="H22" s="9">
        <v>213295.7</v>
      </c>
      <c r="I22" s="9">
        <v>1075638.0199999998</v>
      </c>
      <c r="J22" s="9">
        <v>694858.46</v>
      </c>
      <c r="K22" s="9">
        <v>121428.84000000003</v>
      </c>
      <c r="L22" s="9">
        <v>259350.7199999998</v>
      </c>
      <c r="M22" s="9">
        <v>1054777.72</v>
      </c>
      <c r="N22" s="9">
        <v>1054777.72</v>
      </c>
      <c r="O22" s="9">
        <v>0</v>
      </c>
      <c r="P22" s="9">
        <v>0</v>
      </c>
      <c r="Q22" s="9">
        <v>0</v>
      </c>
      <c r="R22" s="9">
        <v>0</v>
      </c>
      <c r="S22" s="9">
        <v>1054777.72</v>
      </c>
      <c r="T22" s="9">
        <v>0</v>
      </c>
      <c r="U22" s="9">
        <v>0</v>
      </c>
      <c r="V22" s="9">
        <v>234155.99999999977</v>
      </c>
      <c r="W22" s="4" t="s">
        <v>238</v>
      </c>
      <c r="X22" s="6">
        <v>259350.7199999998</v>
      </c>
      <c r="Y22" s="8">
        <v>4.84</v>
      </c>
      <c r="Z22" s="6">
        <v>95836.199999999983</v>
      </c>
      <c r="AA22" s="8">
        <v>1.76</v>
      </c>
      <c r="AB22" s="6">
        <v>20555.79</v>
      </c>
      <c r="AC22" s="8">
        <v>0</v>
      </c>
      <c r="AD22" s="6">
        <v>25048.199999999993</v>
      </c>
      <c r="AE22" s="8">
        <v>0.45999999999999996</v>
      </c>
      <c r="AF22" s="6">
        <v>157911.95999999996</v>
      </c>
      <c r="AG22" s="8">
        <v>2.9</v>
      </c>
      <c r="AH22" s="6">
        <v>0</v>
      </c>
      <c r="AI22" s="8">
        <v>0</v>
      </c>
      <c r="AJ22" s="6">
        <v>0</v>
      </c>
      <c r="AK22" s="8">
        <v>0</v>
      </c>
      <c r="AL22" s="6">
        <v>1633.5600000000004</v>
      </c>
      <c r="AM22" s="8">
        <v>0.03</v>
      </c>
      <c r="AN22" s="6">
        <v>0</v>
      </c>
      <c r="AO22" s="8">
        <v>0</v>
      </c>
      <c r="AP22" s="6">
        <v>51185.280000000006</v>
      </c>
      <c r="AQ22" s="8">
        <v>0.94</v>
      </c>
      <c r="AR22" s="6">
        <v>60986.640000000007</v>
      </c>
      <c r="AS22" s="8">
        <v>1.1200000000000001</v>
      </c>
      <c r="AT22" s="6">
        <v>9801.48</v>
      </c>
      <c r="AU22" s="8">
        <v>0.18</v>
      </c>
      <c r="AV22" s="6">
        <v>176970.36</v>
      </c>
      <c r="AW22" s="8">
        <v>3.25</v>
      </c>
      <c r="AX22" s="6">
        <v>6806.5499999999993</v>
      </c>
      <c r="AY22" s="8">
        <v>0</v>
      </c>
      <c r="AZ22" s="6">
        <v>2722.6799999999989</v>
      </c>
      <c r="BA22" s="8">
        <v>0.05</v>
      </c>
      <c r="BB22" s="6">
        <v>121428.84000000003</v>
      </c>
      <c r="BC22" s="8">
        <v>2.23</v>
      </c>
      <c r="BD22" s="6">
        <v>85399.760000000009</v>
      </c>
      <c r="BE22" s="8">
        <v>1.57</v>
      </c>
      <c r="BF22" s="31">
        <f t="shared" si="2"/>
        <v>1075638.02</v>
      </c>
      <c r="BG22" s="31">
        <f t="shared" si="3"/>
        <v>19.329999999999998</v>
      </c>
      <c r="BH22" s="4">
        <v>0</v>
      </c>
      <c r="BI22" s="4">
        <v>0</v>
      </c>
      <c r="BJ22" s="4">
        <v>0</v>
      </c>
      <c r="BK22" s="9">
        <v>0</v>
      </c>
      <c r="BL22" s="9">
        <v>0</v>
      </c>
      <c r="BM22" s="9">
        <v>0</v>
      </c>
      <c r="BN22" s="9">
        <v>0</v>
      </c>
      <c r="BO22" s="9">
        <v>0</v>
      </c>
      <c r="BP22" s="9">
        <v>0</v>
      </c>
      <c r="BQ22" s="9">
        <v>0</v>
      </c>
      <c r="BR22" s="4" t="s">
        <v>382</v>
      </c>
      <c r="BS22" s="4"/>
      <c r="BT22" s="9"/>
      <c r="BU22" s="4"/>
      <c r="BV22" s="9"/>
      <c r="BW22" s="9"/>
      <c r="BX22" s="9"/>
      <c r="BY22" s="9"/>
      <c r="BZ22" s="9"/>
      <c r="CA22" s="9"/>
      <c r="CB22" s="4" t="s">
        <v>382</v>
      </c>
      <c r="CC22" s="4"/>
      <c r="CD22" s="9"/>
      <c r="CE22" s="4"/>
      <c r="CF22" s="9"/>
      <c r="CG22" s="9"/>
      <c r="CH22" s="9"/>
      <c r="CI22" s="9"/>
      <c r="CJ22" s="9"/>
      <c r="CK22" s="9"/>
      <c r="CL22" s="4" t="s">
        <v>382</v>
      </c>
      <c r="CM22" s="4"/>
      <c r="CN22" s="9"/>
      <c r="CO22" s="4"/>
      <c r="CP22" s="9"/>
      <c r="CQ22" s="9"/>
      <c r="CR22" s="9"/>
      <c r="CS22" s="9"/>
      <c r="CT22" s="9"/>
      <c r="CU22" s="9"/>
      <c r="CV22" s="4" t="s">
        <v>382</v>
      </c>
      <c r="CW22" s="4"/>
      <c r="CX22" s="9"/>
      <c r="CY22" s="4"/>
      <c r="CZ22" s="9"/>
      <c r="DA22" s="9"/>
      <c r="DB22" s="9"/>
      <c r="DC22" s="9"/>
      <c r="DD22" s="9"/>
      <c r="DE22" s="9"/>
      <c r="DF22" s="4" t="s">
        <v>382</v>
      </c>
      <c r="DG22" s="4"/>
      <c r="DH22" s="9"/>
      <c r="DI22" s="4"/>
      <c r="DJ22" s="9"/>
      <c r="DK22" s="9"/>
      <c r="DL22" s="9"/>
      <c r="DM22" s="9"/>
      <c r="DN22" s="9"/>
      <c r="DO22" s="9"/>
      <c r="DP22" s="4" t="s">
        <v>382</v>
      </c>
      <c r="DQ22" s="4"/>
      <c r="DR22" s="9"/>
      <c r="DS22" s="4"/>
      <c r="DT22" s="9"/>
      <c r="DU22" s="9"/>
      <c r="DV22" s="9"/>
      <c r="DW22" s="9"/>
      <c r="DX22" s="9"/>
      <c r="DY22" s="9"/>
      <c r="DZ22" s="4">
        <v>0</v>
      </c>
      <c r="EA22" s="4">
        <v>0</v>
      </c>
      <c r="EB22" s="4">
        <v>0</v>
      </c>
      <c r="EC22" s="4">
        <v>0</v>
      </c>
      <c r="ED22" s="4">
        <v>6</v>
      </c>
      <c r="EE22" s="4">
        <v>9</v>
      </c>
      <c r="EF22" s="9">
        <v>9762.27</v>
      </c>
      <c r="EG22" s="2">
        <f>IF([1]Лист1!$C20=C22,1,0)</f>
        <v>1</v>
      </c>
    </row>
    <row r="23" spans="1:137" x14ac:dyDescent="0.25">
      <c r="A23" s="27">
        <v>20</v>
      </c>
      <c r="B23" s="28" t="s">
        <v>662</v>
      </c>
      <c r="C23" s="28" t="s">
        <v>663</v>
      </c>
      <c r="D23" s="1">
        <v>43466</v>
      </c>
      <c r="E23" s="1">
        <v>43830</v>
      </c>
      <c r="F23" s="9">
        <v>0</v>
      </c>
      <c r="G23" s="9">
        <v>0</v>
      </c>
      <c r="H23" s="9">
        <v>86655.96</v>
      </c>
      <c r="I23" s="9">
        <v>745231.57</v>
      </c>
      <c r="J23" s="9">
        <v>480634.63</v>
      </c>
      <c r="K23" s="9">
        <v>83458.319999999992</v>
      </c>
      <c r="L23" s="9">
        <v>181138.62000000002</v>
      </c>
      <c r="M23" s="9">
        <v>739990.32000000007</v>
      </c>
      <c r="N23" s="9">
        <v>739990.32000000007</v>
      </c>
      <c r="O23" s="9">
        <v>0</v>
      </c>
      <c r="P23" s="9">
        <v>0</v>
      </c>
      <c r="Q23" s="9">
        <v>0</v>
      </c>
      <c r="R23" s="9">
        <v>0</v>
      </c>
      <c r="S23" s="9">
        <v>739990.32000000007</v>
      </c>
      <c r="T23" s="9">
        <v>0</v>
      </c>
      <c r="U23" s="9">
        <v>0</v>
      </c>
      <c r="V23" s="9">
        <v>91897.209999999846</v>
      </c>
      <c r="W23" s="4" t="s">
        <v>238</v>
      </c>
      <c r="X23" s="6">
        <v>181138.62000000002</v>
      </c>
      <c r="Y23" s="8">
        <v>4.84</v>
      </c>
      <c r="Z23" s="6">
        <v>65868.360000000015</v>
      </c>
      <c r="AA23" s="8">
        <v>1.76</v>
      </c>
      <c r="AB23" s="6">
        <v>14128.02</v>
      </c>
      <c r="AC23" s="8">
        <v>0</v>
      </c>
      <c r="AD23" s="6">
        <v>17215.680000000004</v>
      </c>
      <c r="AE23" s="8">
        <v>0.45999999999999996</v>
      </c>
      <c r="AF23" s="6">
        <v>108533.15999999997</v>
      </c>
      <c r="AG23" s="8">
        <v>2.9</v>
      </c>
      <c r="AH23" s="6">
        <v>0</v>
      </c>
      <c r="AI23" s="8">
        <v>0</v>
      </c>
      <c r="AJ23" s="6">
        <v>0</v>
      </c>
      <c r="AK23" s="8">
        <v>0</v>
      </c>
      <c r="AL23" s="6">
        <v>1122.7199999999998</v>
      </c>
      <c r="AM23" s="8">
        <v>0.03</v>
      </c>
      <c r="AN23" s="6">
        <v>0</v>
      </c>
      <c r="AO23" s="8">
        <v>0</v>
      </c>
      <c r="AP23" s="6">
        <v>35179.68</v>
      </c>
      <c r="AQ23" s="8">
        <v>0.94</v>
      </c>
      <c r="AR23" s="6">
        <v>41916.239999999991</v>
      </c>
      <c r="AS23" s="8">
        <v>1.1200000000000001</v>
      </c>
      <c r="AT23" s="6">
        <v>6736.56</v>
      </c>
      <c r="AU23" s="8">
        <v>0.18</v>
      </c>
      <c r="AV23" s="6">
        <v>121632.11999999998</v>
      </c>
      <c r="AW23" s="8">
        <v>3.25</v>
      </c>
      <c r="AX23" s="6">
        <v>4678.17</v>
      </c>
      <c r="AY23" s="8">
        <v>0</v>
      </c>
      <c r="AZ23" s="6">
        <v>1871.2800000000004</v>
      </c>
      <c r="BA23" s="8">
        <v>0.05</v>
      </c>
      <c r="BB23" s="6">
        <v>83458.319999999992</v>
      </c>
      <c r="BC23" s="8">
        <v>2.23</v>
      </c>
      <c r="BD23" s="6">
        <v>61752.639999999992</v>
      </c>
      <c r="BE23" s="8">
        <v>1.66</v>
      </c>
      <c r="BF23" s="31">
        <f t="shared" si="2"/>
        <v>745231.57</v>
      </c>
      <c r="BG23" s="31">
        <f t="shared" si="3"/>
        <v>19.419999999999998</v>
      </c>
      <c r="BH23" s="4">
        <v>0</v>
      </c>
      <c r="BI23" s="4">
        <v>0</v>
      </c>
      <c r="BJ23" s="4">
        <v>0</v>
      </c>
      <c r="BK23" s="9">
        <v>0</v>
      </c>
      <c r="BL23" s="9">
        <v>0</v>
      </c>
      <c r="BM23" s="9">
        <v>0</v>
      </c>
      <c r="BN23" s="9">
        <v>0</v>
      </c>
      <c r="BO23" s="9">
        <v>0</v>
      </c>
      <c r="BP23" s="9">
        <v>0</v>
      </c>
      <c r="BQ23" s="9">
        <v>0</v>
      </c>
      <c r="BR23" s="4" t="s">
        <v>382</v>
      </c>
      <c r="BS23" s="4"/>
      <c r="BT23" s="9"/>
      <c r="BU23" s="4"/>
      <c r="BV23" s="9"/>
      <c r="BW23" s="9"/>
      <c r="BX23" s="9"/>
      <c r="BY23" s="9"/>
      <c r="BZ23" s="9"/>
      <c r="CA23" s="9"/>
      <c r="CB23" s="4" t="s">
        <v>382</v>
      </c>
      <c r="CC23" s="4"/>
      <c r="CD23" s="9"/>
      <c r="CE23" s="4"/>
      <c r="CF23" s="9"/>
      <c r="CG23" s="9"/>
      <c r="CH23" s="9"/>
      <c r="CI23" s="9"/>
      <c r="CJ23" s="9"/>
      <c r="CK23" s="9"/>
      <c r="CL23" s="4" t="s">
        <v>382</v>
      </c>
      <c r="CM23" s="4"/>
      <c r="CN23" s="9"/>
      <c r="CO23" s="4"/>
      <c r="CP23" s="9"/>
      <c r="CQ23" s="9"/>
      <c r="CR23" s="9"/>
      <c r="CS23" s="9"/>
      <c r="CT23" s="9"/>
      <c r="CU23" s="9"/>
      <c r="CV23" s="4" t="s">
        <v>382</v>
      </c>
      <c r="CW23" s="4"/>
      <c r="CX23" s="9"/>
      <c r="CY23" s="4"/>
      <c r="CZ23" s="9"/>
      <c r="DA23" s="9"/>
      <c r="DB23" s="9"/>
      <c r="DC23" s="9"/>
      <c r="DD23" s="9"/>
      <c r="DE23" s="9"/>
      <c r="DF23" s="4" t="s">
        <v>382</v>
      </c>
      <c r="DG23" s="4"/>
      <c r="DH23" s="9"/>
      <c r="DI23" s="4"/>
      <c r="DJ23" s="9"/>
      <c r="DK23" s="9"/>
      <c r="DL23" s="9"/>
      <c r="DM23" s="9"/>
      <c r="DN23" s="9"/>
      <c r="DO23" s="9"/>
      <c r="DP23" s="4" t="s">
        <v>382</v>
      </c>
      <c r="DQ23" s="4"/>
      <c r="DR23" s="9"/>
      <c r="DS23" s="4"/>
      <c r="DT23" s="9"/>
      <c r="DU23" s="9"/>
      <c r="DV23" s="9"/>
      <c r="DW23" s="9"/>
      <c r="DX23" s="9"/>
      <c r="DY23" s="9"/>
      <c r="DZ23" s="4">
        <v>0</v>
      </c>
      <c r="EA23" s="4">
        <v>0</v>
      </c>
      <c r="EB23" s="4">
        <v>0</v>
      </c>
      <c r="EC23" s="4">
        <v>0</v>
      </c>
      <c r="ED23" s="4"/>
      <c r="EE23" s="4"/>
      <c r="EF23" s="9"/>
      <c r="EG23" s="2">
        <f>IF([1]Лист1!$C21=C23,1,0)</f>
        <v>1</v>
      </c>
    </row>
    <row r="24" spans="1:137" x14ac:dyDescent="0.25">
      <c r="A24" s="27">
        <v>21</v>
      </c>
      <c r="B24" s="28" t="s">
        <v>667</v>
      </c>
      <c r="C24" s="28" t="s">
        <v>668</v>
      </c>
      <c r="D24" s="1">
        <v>43466</v>
      </c>
      <c r="E24" s="1">
        <v>43830</v>
      </c>
      <c r="F24" s="9">
        <v>0</v>
      </c>
      <c r="G24" s="9">
        <v>0</v>
      </c>
      <c r="H24" s="9">
        <v>107807.51</v>
      </c>
      <c r="I24" s="9">
        <v>796130.00999999989</v>
      </c>
      <c r="J24" s="9">
        <v>504859.69999999995</v>
      </c>
      <c r="K24" s="9">
        <v>92335.439999999988</v>
      </c>
      <c r="L24" s="9">
        <v>198934.86999999997</v>
      </c>
      <c r="M24" s="9">
        <v>624244.32999999996</v>
      </c>
      <c r="N24" s="9">
        <v>624244.32999999996</v>
      </c>
      <c r="O24" s="9">
        <v>0</v>
      </c>
      <c r="P24" s="9">
        <v>0</v>
      </c>
      <c r="Q24" s="9">
        <v>0</v>
      </c>
      <c r="R24" s="9">
        <v>0</v>
      </c>
      <c r="S24" s="9">
        <v>624244.32999999996</v>
      </c>
      <c r="T24" s="9">
        <v>0</v>
      </c>
      <c r="U24" s="9">
        <v>0</v>
      </c>
      <c r="V24" s="9">
        <v>149365.63</v>
      </c>
      <c r="W24" s="4" t="s">
        <v>238</v>
      </c>
      <c r="X24" s="6">
        <v>198934.86999999997</v>
      </c>
      <c r="Y24" s="8">
        <v>4.84</v>
      </c>
      <c r="Z24" s="6">
        <v>57522.05</v>
      </c>
      <c r="AA24" s="8">
        <v>1.76</v>
      </c>
      <c r="AB24" s="6">
        <v>12724.77</v>
      </c>
      <c r="AC24" s="8">
        <v>0</v>
      </c>
      <c r="AD24" s="6">
        <v>19046.880000000005</v>
      </c>
      <c r="AE24" s="8">
        <v>0.45999999999999996</v>
      </c>
      <c r="AF24" s="6">
        <v>120077.40000000001</v>
      </c>
      <c r="AG24" s="8">
        <v>2.9</v>
      </c>
      <c r="AH24" s="6">
        <v>0</v>
      </c>
      <c r="AI24" s="8">
        <v>0</v>
      </c>
      <c r="AJ24" s="6">
        <v>0</v>
      </c>
      <c r="AK24" s="8">
        <v>0</v>
      </c>
      <c r="AL24" s="6">
        <v>1242.2399999999998</v>
      </c>
      <c r="AM24" s="8">
        <v>0.03</v>
      </c>
      <c r="AN24" s="6">
        <v>0</v>
      </c>
      <c r="AO24" s="8">
        <v>0</v>
      </c>
      <c r="AP24" s="6">
        <v>38921.639999999992</v>
      </c>
      <c r="AQ24" s="8">
        <v>0.94</v>
      </c>
      <c r="AR24" s="6">
        <v>46374.720000000001</v>
      </c>
      <c r="AS24" s="8">
        <v>1.1200000000000001</v>
      </c>
      <c r="AT24" s="6">
        <v>7453.08</v>
      </c>
      <c r="AU24" s="8">
        <v>0.18</v>
      </c>
      <c r="AV24" s="6">
        <v>129873.72</v>
      </c>
      <c r="AW24" s="8">
        <v>3.25</v>
      </c>
      <c r="AX24" s="6">
        <v>4213.5</v>
      </c>
      <c r="AY24" s="8">
        <v>0</v>
      </c>
      <c r="AZ24" s="6">
        <v>2070.36</v>
      </c>
      <c r="BA24" s="8">
        <v>0.05</v>
      </c>
      <c r="BB24" s="6">
        <v>92335.439999999988</v>
      </c>
      <c r="BC24" s="8">
        <v>2.23</v>
      </c>
      <c r="BD24" s="6">
        <v>65339.34</v>
      </c>
      <c r="BE24" s="8">
        <v>1.58</v>
      </c>
      <c r="BF24" s="31">
        <f t="shared" si="2"/>
        <v>796130.01</v>
      </c>
      <c r="BG24" s="31">
        <f t="shared" si="3"/>
        <v>19.339999999999996</v>
      </c>
      <c r="BH24" s="4">
        <v>0</v>
      </c>
      <c r="BI24" s="4">
        <v>0</v>
      </c>
      <c r="BJ24" s="4">
        <v>0</v>
      </c>
      <c r="BK24" s="9">
        <v>0</v>
      </c>
      <c r="BL24" s="9">
        <v>0</v>
      </c>
      <c r="BM24" s="9">
        <v>0</v>
      </c>
      <c r="BN24" s="9">
        <v>0</v>
      </c>
      <c r="BO24" s="9">
        <v>0</v>
      </c>
      <c r="BP24" s="9">
        <v>0</v>
      </c>
      <c r="BQ24" s="9">
        <v>0</v>
      </c>
      <c r="BR24" s="4" t="s">
        <v>382</v>
      </c>
      <c r="BS24" s="4"/>
      <c r="BT24" s="9"/>
      <c r="BU24" s="4"/>
      <c r="BV24" s="9"/>
      <c r="BW24" s="9"/>
      <c r="BX24" s="9"/>
      <c r="BY24" s="9"/>
      <c r="BZ24" s="9"/>
      <c r="CA24" s="9"/>
      <c r="CB24" s="4" t="s">
        <v>382</v>
      </c>
      <c r="CC24" s="4"/>
      <c r="CD24" s="9"/>
      <c r="CE24" s="4"/>
      <c r="CF24" s="9"/>
      <c r="CG24" s="9"/>
      <c r="CH24" s="9"/>
      <c r="CI24" s="9"/>
      <c r="CJ24" s="9"/>
      <c r="CK24" s="9"/>
      <c r="CL24" s="4" t="s">
        <v>382</v>
      </c>
      <c r="CM24" s="4"/>
      <c r="CN24" s="9"/>
      <c r="CO24" s="4"/>
      <c r="CP24" s="9"/>
      <c r="CQ24" s="9"/>
      <c r="CR24" s="9"/>
      <c r="CS24" s="9"/>
      <c r="CT24" s="9"/>
      <c r="CU24" s="9"/>
      <c r="CV24" s="4" t="s">
        <v>382</v>
      </c>
      <c r="CW24" s="4"/>
      <c r="CX24" s="9"/>
      <c r="CY24" s="4"/>
      <c r="CZ24" s="9"/>
      <c r="DA24" s="9"/>
      <c r="DB24" s="9"/>
      <c r="DC24" s="9"/>
      <c r="DD24" s="9"/>
      <c r="DE24" s="9"/>
      <c r="DF24" s="4" t="s">
        <v>382</v>
      </c>
      <c r="DG24" s="4"/>
      <c r="DH24" s="9"/>
      <c r="DI24" s="4"/>
      <c r="DJ24" s="9"/>
      <c r="DK24" s="9"/>
      <c r="DL24" s="9"/>
      <c r="DM24" s="9"/>
      <c r="DN24" s="9"/>
      <c r="DO24" s="9"/>
      <c r="DP24" s="4" t="s">
        <v>382</v>
      </c>
      <c r="DQ24" s="4"/>
      <c r="DR24" s="9"/>
      <c r="DS24" s="4"/>
      <c r="DT24" s="9"/>
      <c r="DU24" s="9"/>
      <c r="DV24" s="9"/>
      <c r="DW24" s="9"/>
      <c r="DX24" s="9"/>
      <c r="DY24" s="9"/>
      <c r="DZ24" s="4">
        <v>0</v>
      </c>
      <c r="EA24" s="4">
        <v>0</v>
      </c>
      <c r="EB24" s="4">
        <v>0</v>
      </c>
      <c r="EC24" s="4">
        <v>0</v>
      </c>
      <c r="ED24" s="4">
        <v>3</v>
      </c>
      <c r="EE24" s="4">
        <v>5</v>
      </c>
      <c r="EF24" s="9">
        <v>5935.9500000000007</v>
      </c>
      <c r="EG24" s="2">
        <f>IF([1]Лист1!$C22=C24,1,0)</f>
        <v>1</v>
      </c>
    </row>
    <row r="25" spans="1:137" x14ac:dyDescent="0.25">
      <c r="A25" s="27">
        <v>22</v>
      </c>
      <c r="B25" s="28" t="s">
        <v>672</v>
      </c>
      <c r="C25" s="28" t="s">
        <v>673</v>
      </c>
      <c r="D25" s="1">
        <v>43466</v>
      </c>
      <c r="E25" s="1">
        <v>43830</v>
      </c>
      <c r="F25" s="9">
        <v>0</v>
      </c>
      <c r="G25" s="9">
        <v>0</v>
      </c>
      <c r="H25" s="9">
        <v>143624.5</v>
      </c>
      <c r="I25" s="9">
        <v>995343.95</v>
      </c>
      <c r="J25" s="9">
        <v>674181.76</v>
      </c>
      <c r="K25" s="9">
        <v>97927.920000000027</v>
      </c>
      <c r="L25" s="9">
        <v>223234.26999999996</v>
      </c>
      <c r="M25" s="9">
        <v>1032850.18</v>
      </c>
      <c r="N25" s="9">
        <v>1032850.18</v>
      </c>
      <c r="O25" s="9">
        <v>0</v>
      </c>
      <c r="P25" s="9">
        <v>0</v>
      </c>
      <c r="Q25" s="9">
        <v>0</v>
      </c>
      <c r="R25" s="9">
        <v>0</v>
      </c>
      <c r="S25" s="9">
        <v>1032850.18</v>
      </c>
      <c r="T25" s="9">
        <v>0</v>
      </c>
      <c r="U25" s="9">
        <v>0</v>
      </c>
      <c r="V25" s="9">
        <v>106118.2699999999</v>
      </c>
      <c r="W25" s="4" t="s">
        <v>238</v>
      </c>
      <c r="X25" s="6">
        <v>223234.26999999996</v>
      </c>
      <c r="Y25" s="8">
        <v>4.84</v>
      </c>
      <c r="Z25" s="6">
        <v>75425.130000000019</v>
      </c>
      <c r="AA25" s="8">
        <v>1.43</v>
      </c>
      <c r="AB25" s="6">
        <v>20537.670000000002</v>
      </c>
      <c r="AC25" s="8">
        <v>0</v>
      </c>
      <c r="AD25" s="6">
        <v>25026.12</v>
      </c>
      <c r="AE25" s="8">
        <v>0.45999999999999996</v>
      </c>
      <c r="AF25" s="6">
        <v>205648.68000000002</v>
      </c>
      <c r="AG25" s="8">
        <v>3.78</v>
      </c>
      <c r="AH25" s="6">
        <v>0</v>
      </c>
      <c r="AI25" s="8">
        <v>0</v>
      </c>
      <c r="AJ25" s="6">
        <v>0</v>
      </c>
      <c r="AK25" s="8">
        <v>0</v>
      </c>
      <c r="AL25" s="6">
        <v>1632.12</v>
      </c>
      <c r="AM25" s="8">
        <v>0.03</v>
      </c>
      <c r="AN25" s="6">
        <v>0</v>
      </c>
      <c r="AO25" s="8">
        <v>0</v>
      </c>
      <c r="AP25" s="6">
        <v>51140.160000000003</v>
      </c>
      <c r="AQ25" s="8">
        <v>0.94</v>
      </c>
      <c r="AR25" s="6">
        <v>60932.879999999983</v>
      </c>
      <c r="AS25" s="8">
        <v>1.1200000000000001</v>
      </c>
      <c r="AT25" s="6">
        <v>9792.8399999999983</v>
      </c>
      <c r="AU25" s="8">
        <v>0.18</v>
      </c>
      <c r="AV25" s="6">
        <v>148273.28</v>
      </c>
      <c r="AW25" s="8">
        <v>2.83</v>
      </c>
      <c r="AX25" s="6">
        <v>6800.5499999999993</v>
      </c>
      <c r="AY25" s="8">
        <v>0</v>
      </c>
      <c r="AZ25" s="6">
        <v>2720.28</v>
      </c>
      <c r="BA25" s="8">
        <v>0.05</v>
      </c>
      <c r="BB25" s="6">
        <v>97927.920000000027</v>
      </c>
      <c r="BC25" s="8">
        <v>1.8</v>
      </c>
      <c r="BD25" s="6">
        <v>66252.049999999988</v>
      </c>
      <c r="BE25" s="8">
        <v>1.22</v>
      </c>
      <c r="BF25" s="31">
        <f t="shared" si="2"/>
        <v>995343.95000000019</v>
      </c>
      <c r="BG25" s="31">
        <f t="shared" si="3"/>
        <v>18.679999999999996</v>
      </c>
      <c r="BH25" s="4">
        <v>0</v>
      </c>
      <c r="BI25" s="4">
        <v>0</v>
      </c>
      <c r="BJ25" s="4">
        <v>0</v>
      </c>
      <c r="BK25" s="9">
        <v>0</v>
      </c>
      <c r="BL25" s="9">
        <v>0</v>
      </c>
      <c r="BM25" s="9">
        <v>0</v>
      </c>
      <c r="BN25" s="9">
        <v>0</v>
      </c>
      <c r="BO25" s="9">
        <v>0</v>
      </c>
      <c r="BP25" s="9">
        <v>0</v>
      </c>
      <c r="BQ25" s="9">
        <v>0</v>
      </c>
      <c r="BR25" s="4" t="s">
        <v>382</v>
      </c>
      <c r="BS25" s="4"/>
      <c r="BT25" s="9"/>
      <c r="BU25" s="4"/>
      <c r="BV25" s="9"/>
      <c r="BW25" s="9"/>
      <c r="BX25" s="9"/>
      <c r="BY25" s="9"/>
      <c r="BZ25" s="9"/>
      <c r="CA25" s="9"/>
      <c r="CB25" s="4" t="s">
        <v>382</v>
      </c>
      <c r="CC25" s="4"/>
      <c r="CD25" s="9"/>
      <c r="CE25" s="4"/>
      <c r="CF25" s="9"/>
      <c r="CG25" s="9"/>
      <c r="CH25" s="9"/>
      <c r="CI25" s="9"/>
      <c r="CJ25" s="9"/>
      <c r="CK25" s="9"/>
      <c r="CL25" s="4" t="s">
        <v>382</v>
      </c>
      <c r="CM25" s="4"/>
      <c r="CN25" s="9"/>
      <c r="CO25" s="4"/>
      <c r="CP25" s="9"/>
      <c r="CQ25" s="9"/>
      <c r="CR25" s="9"/>
      <c r="CS25" s="9"/>
      <c r="CT25" s="9"/>
      <c r="CU25" s="9"/>
      <c r="CV25" s="4" t="s">
        <v>382</v>
      </c>
      <c r="CW25" s="4"/>
      <c r="CX25" s="9"/>
      <c r="CY25" s="4"/>
      <c r="CZ25" s="9"/>
      <c r="DA25" s="9"/>
      <c r="DB25" s="9"/>
      <c r="DC25" s="9"/>
      <c r="DD25" s="9"/>
      <c r="DE25" s="9"/>
      <c r="DF25" s="4" t="s">
        <v>382</v>
      </c>
      <c r="DG25" s="4"/>
      <c r="DH25" s="9"/>
      <c r="DI25" s="4"/>
      <c r="DJ25" s="9"/>
      <c r="DK25" s="9"/>
      <c r="DL25" s="9"/>
      <c r="DM25" s="9"/>
      <c r="DN25" s="9"/>
      <c r="DO25" s="9"/>
      <c r="DP25" s="4" t="s">
        <v>382</v>
      </c>
      <c r="DQ25" s="4"/>
      <c r="DR25" s="9"/>
      <c r="DS25" s="4"/>
      <c r="DT25" s="9"/>
      <c r="DU25" s="9"/>
      <c r="DV25" s="9"/>
      <c r="DW25" s="9"/>
      <c r="DX25" s="9"/>
      <c r="DY25" s="9"/>
      <c r="DZ25" s="4">
        <v>0</v>
      </c>
      <c r="EA25" s="4">
        <v>0</v>
      </c>
      <c r="EB25" s="4">
        <v>0</v>
      </c>
      <c r="EC25" s="4">
        <v>0</v>
      </c>
      <c r="ED25" s="4">
        <v>8</v>
      </c>
      <c r="EE25" s="4">
        <v>10</v>
      </c>
      <c r="EF25" s="9">
        <v>20931.100000000002</v>
      </c>
      <c r="EG25" s="2">
        <f>IF([1]Лист1!$C23=C25,1,0)</f>
        <v>1</v>
      </c>
    </row>
    <row r="26" spans="1:137" x14ac:dyDescent="0.25">
      <c r="A26" s="27">
        <v>23</v>
      </c>
      <c r="B26" s="28" t="s">
        <v>677</v>
      </c>
      <c r="C26" s="28" t="s">
        <v>678</v>
      </c>
      <c r="D26" s="1">
        <v>43466</v>
      </c>
      <c r="E26" s="1">
        <v>43830</v>
      </c>
      <c r="F26" s="9">
        <v>0</v>
      </c>
      <c r="G26" s="9">
        <v>0</v>
      </c>
      <c r="H26" s="9">
        <v>158137.60999999999</v>
      </c>
      <c r="I26" s="9">
        <v>1130196.6799999997</v>
      </c>
      <c r="J26" s="9">
        <v>744819.04999999981</v>
      </c>
      <c r="K26" s="9">
        <v>121554.60000000002</v>
      </c>
      <c r="L26" s="9">
        <v>263823.03000000003</v>
      </c>
      <c r="M26" s="9">
        <v>1108591.7500000002</v>
      </c>
      <c r="N26" s="9">
        <v>1108591.7500000002</v>
      </c>
      <c r="O26" s="9">
        <v>0</v>
      </c>
      <c r="P26" s="9">
        <v>0</v>
      </c>
      <c r="Q26" s="9">
        <v>0</v>
      </c>
      <c r="R26" s="9">
        <v>0</v>
      </c>
      <c r="S26" s="9">
        <v>1108591.7500000002</v>
      </c>
      <c r="T26" s="9">
        <v>0</v>
      </c>
      <c r="U26" s="9">
        <v>0</v>
      </c>
      <c r="V26" s="9">
        <v>179742.53999999934</v>
      </c>
      <c r="W26" s="4" t="s">
        <v>238</v>
      </c>
      <c r="X26" s="6">
        <v>263823.03000000003</v>
      </c>
      <c r="Y26" s="8">
        <v>4.84</v>
      </c>
      <c r="Z26" s="6">
        <v>95935.439999999988</v>
      </c>
      <c r="AA26" s="8">
        <v>1.76</v>
      </c>
      <c r="AB26" s="6">
        <v>20577.060000000001</v>
      </c>
      <c r="AC26" s="8">
        <v>0</v>
      </c>
      <c r="AD26" s="6">
        <v>25074.000000000007</v>
      </c>
      <c r="AE26" s="8">
        <v>0.45999999999999996</v>
      </c>
      <c r="AF26" s="6">
        <v>206043.23999999993</v>
      </c>
      <c r="AG26" s="8">
        <v>3.78</v>
      </c>
      <c r="AH26" s="6">
        <v>0</v>
      </c>
      <c r="AI26" s="8">
        <v>0</v>
      </c>
      <c r="AJ26" s="6">
        <v>0</v>
      </c>
      <c r="AK26" s="8">
        <v>0</v>
      </c>
      <c r="AL26" s="6">
        <v>1635.24</v>
      </c>
      <c r="AM26" s="8">
        <v>0.03</v>
      </c>
      <c r="AN26" s="6">
        <v>0</v>
      </c>
      <c r="AO26" s="8">
        <v>0</v>
      </c>
      <c r="AP26" s="6">
        <v>51238.32</v>
      </c>
      <c r="AQ26" s="8">
        <v>0.94</v>
      </c>
      <c r="AR26" s="6">
        <v>61049.879999999983</v>
      </c>
      <c r="AS26" s="8">
        <v>1.1200000000000001</v>
      </c>
      <c r="AT26" s="6">
        <v>9811.56</v>
      </c>
      <c r="AU26" s="8">
        <v>0.18</v>
      </c>
      <c r="AV26" s="6">
        <v>177153.6</v>
      </c>
      <c r="AW26" s="8">
        <v>3.25</v>
      </c>
      <c r="AX26" s="6">
        <v>6813.5999999999995</v>
      </c>
      <c r="AY26" s="8">
        <v>0</v>
      </c>
      <c r="AZ26" s="6">
        <v>2725.4399999999991</v>
      </c>
      <c r="BA26" s="8">
        <v>0.05</v>
      </c>
      <c r="BB26" s="6">
        <v>121554.60000000002</v>
      </c>
      <c r="BC26" s="8">
        <v>2.23</v>
      </c>
      <c r="BD26" s="6">
        <v>86761.669999999984</v>
      </c>
      <c r="BE26" s="8">
        <v>1.5899999999999999</v>
      </c>
      <c r="BF26" s="31">
        <f t="shared" si="2"/>
        <v>1130196.68</v>
      </c>
      <c r="BG26" s="31">
        <f t="shared" si="3"/>
        <v>20.23</v>
      </c>
      <c r="BH26" s="4">
        <v>0</v>
      </c>
      <c r="BI26" s="4">
        <v>0</v>
      </c>
      <c r="BJ26" s="4">
        <v>0</v>
      </c>
      <c r="BK26" s="9">
        <v>0</v>
      </c>
      <c r="BL26" s="9">
        <v>0</v>
      </c>
      <c r="BM26" s="9">
        <v>0</v>
      </c>
      <c r="BN26" s="9">
        <v>0</v>
      </c>
      <c r="BO26" s="9">
        <v>0</v>
      </c>
      <c r="BP26" s="9">
        <v>0</v>
      </c>
      <c r="BQ26" s="9">
        <v>0</v>
      </c>
      <c r="BR26" s="4" t="s">
        <v>382</v>
      </c>
      <c r="BS26" s="4"/>
      <c r="BT26" s="9"/>
      <c r="BU26" s="4"/>
      <c r="BV26" s="9"/>
      <c r="BW26" s="9"/>
      <c r="BX26" s="9"/>
      <c r="BY26" s="9"/>
      <c r="BZ26" s="9"/>
      <c r="CA26" s="9"/>
      <c r="CB26" s="4" t="s">
        <v>382</v>
      </c>
      <c r="CC26" s="4"/>
      <c r="CD26" s="9"/>
      <c r="CE26" s="4"/>
      <c r="CF26" s="9"/>
      <c r="CG26" s="9"/>
      <c r="CH26" s="9"/>
      <c r="CI26" s="9"/>
      <c r="CJ26" s="9"/>
      <c r="CK26" s="9"/>
      <c r="CL26" s="4" t="s">
        <v>382</v>
      </c>
      <c r="CM26" s="4"/>
      <c r="CN26" s="9"/>
      <c r="CO26" s="4"/>
      <c r="CP26" s="9"/>
      <c r="CQ26" s="9"/>
      <c r="CR26" s="9"/>
      <c r="CS26" s="9"/>
      <c r="CT26" s="9"/>
      <c r="CU26" s="9"/>
      <c r="CV26" s="4" t="s">
        <v>382</v>
      </c>
      <c r="CW26" s="4"/>
      <c r="CX26" s="9"/>
      <c r="CY26" s="4"/>
      <c r="CZ26" s="9"/>
      <c r="DA26" s="9"/>
      <c r="DB26" s="9"/>
      <c r="DC26" s="9"/>
      <c r="DD26" s="9"/>
      <c r="DE26" s="9"/>
      <c r="DF26" s="4" t="s">
        <v>382</v>
      </c>
      <c r="DG26" s="4"/>
      <c r="DH26" s="9"/>
      <c r="DI26" s="4"/>
      <c r="DJ26" s="9"/>
      <c r="DK26" s="9"/>
      <c r="DL26" s="9"/>
      <c r="DM26" s="9"/>
      <c r="DN26" s="9"/>
      <c r="DO26" s="9"/>
      <c r="DP26" s="4" t="s">
        <v>382</v>
      </c>
      <c r="DQ26" s="4"/>
      <c r="DR26" s="9"/>
      <c r="DS26" s="4"/>
      <c r="DT26" s="9"/>
      <c r="DU26" s="9"/>
      <c r="DV26" s="9"/>
      <c r="DW26" s="9"/>
      <c r="DX26" s="9"/>
      <c r="DY26" s="9"/>
      <c r="DZ26" s="4">
        <v>0</v>
      </c>
      <c r="EA26" s="4">
        <v>0</v>
      </c>
      <c r="EB26" s="4">
        <v>0</v>
      </c>
      <c r="EC26" s="4">
        <v>0</v>
      </c>
      <c r="ED26" s="4">
        <v>2</v>
      </c>
      <c r="EE26" s="4">
        <v>2</v>
      </c>
      <c r="EF26" s="9">
        <v>240.18</v>
      </c>
      <c r="EG26" s="2">
        <f>IF([1]Лист1!$C24=C26,1,0)</f>
        <v>1</v>
      </c>
    </row>
    <row r="27" spans="1:137" x14ac:dyDescent="0.25">
      <c r="A27" s="27">
        <v>24</v>
      </c>
      <c r="B27" s="28" t="s">
        <v>682</v>
      </c>
      <c r="C27" s="28" t="s">
        <v>683</v>
      </c>
      <c r="D27" s="1">
        <v>43466</v>
      </c>
      <c r="E27" s="1">
        <v>43830</v>
      </c>
      <c r="F27" s="9">
        <v>0</v>
      </c>
      <c r="G27" s="9">
        <v>0</v>
      </c>
      <c r="H27" s="9">
        <v>55155.86</v>
      </c>
      <c r="I27" s="9">
        <v>206037.43000000002</v>
      </c>
      <c r="J27" s="9">
        <v>131783.27200000003</v>
      </c>
      <c r="K27" s="9">
        <v>24578.159999999996</v>
      </c>
      <c r="L27" s="9">
        <v>49675.998</v>
      </c>
      <c r="M27" s="9">
        <v>179004.27000000002</v>
      </c>
      <c r="N27" s="9">
        <v>179004.27000000002</v>
      </c>
      <c r="O27" s="9">
        <v>0</v>
      </c>
      <c r="P27" s="9">
        <v>0</v>
      </c>
      <c r="Q27" s="9">
        <v>0</v>
      </c>
      <c r="R27" s="9">
        <v>0</v>
      </c>
      <c r="S27" s="9">
        <v>179004.27000000002</v>
      </c>
      <c r="T27" s="9">
        <v>0</v>
      </c>
      <c r="U27" s="9">
        <v>0</v>
      </c>
      <c r="V27" s="9">
        <v>73646.669999999984</v>
      </c>
      <c r="W27" s="4" t="s">
        <v>238</v>
      </c>
      <c r="X27" s="6">
        <v>49675.998000000007</v>
      </c>
      <c r="Y27" s="8">
        <v>4.84</v>
      </c>
      <c r="Z27" s="6">
        <v>19398.120000000003</v>
      </c>
      <c r="AA27" s="8">
        <v>1.76</v>
      </c>
      <c r="AB27" s="6">
        <v>4160.67</v>
      </c>
      <c r="AC27" s="8">
        <v>0</v>
      </c>
      <c r="AD27" s="6">
        <v>5069.880000000001</v>
      </c>
      <c r="AE27" s="8">
        <v>0.45999999999999996</v>
      </c>
      <c r="AF27" s="6">
        <v>31962.719999999994</v>
      </c>
      <c r="AG27" s="8">
        <v>2.9</v>
      </c>
      <c r="AH27" s="6">
        <v>0</v>
      </c>
      <c r="AI27" s="8">
        <v>0</v>
      </c>
      <c r="AJ27" s="6">
        <v>0</v>
      </c>
      <c r="AK27" s="8">
        <v>0</v>
      </c>
      <c r="AL27" s="6">
        <v>330.60000000000014</v>
      </c>
      <c r="AM27" s="8">
        <v>0.03</v>
      </c>
      <c r="AN27" s="6">
        <v>0</v>
      </c>
      <c r="AO27" s="8">
        <v>0</v>
      </c>
      <c r="AP27" s="6">
        <v>10360.320000000002</v>
      </c>
      <c r="AQ27" s="8">
        <v>0.94</v>
      </c>
      <c r="AR27" s="6">
        <v>12344.280000000002</v>
      </c>
      <c r="AS27" s="8">
        <v>1.1200000000000001</v>
      </c>
      <c r="AT27" s="6">
        <v>1983.84</v>
      </c>
      <c r="AU27" s="8">
        <v>0.18</v>
      </c>
      <c r="AV27" s="6">
        <v>35820.239999999998</v>
      </c>
      <c r="AW27" s="8">
        <v>3.25</v>
      </c>
      <c r="AX27" s="6">
        <v>1377.72</v>
      </c>
      <c r="AY27" s="8">
        <v>0</v>
      </c>
      <c r="AZ27" s="6">
        <v>551.03999999999985</v>
      </c>
      <c r="BA27" s="8">
        <v>0.05</v>
      </c>
      <c r="BB27" s="6">
        <v>24578.159999999996</v>
      </c>
      <c r="BC27" s="8">
        <v>2.23</v>
      </c>
      <c r="BD27" s="6">
        <v>8423.8420000000006</v>
      </c>
      <c r="BE27" s="8">
        <v>0.76</v>
      </c>
      <c r="BF27" s="31">
        <f t="shared" si="2"/>
        <v>206037.43000000002</v>
      </c>
      <c r="BG27" s="31">
        <f t="shared" si="3"/>
        <v>18.52</v>
      </c>
      <c r="BH27" s="4">
        <v>0</v>
      </c>
      <c r="BI27" s="4">
        <v>0</v>
      </c>
      <c r="BJ27" s="4">
        <v>0</v>
      </c>
      <c r="BK27" s="9">
        <v>0</v>
      </c>
      <c r="BL27" s="9">
        <v>0</v>
      </c>
      <c r="BM27" s="9">
        <v>0</v>
      </c>
      <c r="BN27" s="9">
        <v>0</v>
      </c>
      <c r="BO27" s="9">
        <v>0</v>
      </c>
      <c r="BP27" s="9">
        <v>0</v>
      </c>
      <c r="BQ27" s="9">
        <v>0</v>
      </c>
      <c r="BR27" s="4" t="s">
        <v>382</v>
      </c>
      <c r="BS27" s="4"/>
      <c r="BT27" s="9"/>
      <c r="BU27" s="4"/>
      <c r="BV27" s="9"/>
      <c r="BW27" s="9"/>
      <c r="BX27" s="9"/>
      <c r="BY27" s="9"/>
      <c r="BZ27" s="9"/>
      <c r="CA27" s="9"/>
      <c r="CB27" s="4" t="s">
        <v>382</v>
      </c>
      <c r="CC27" s="4"/>
      <c r="CD27" s="9"/>
      <c r="CE27" s="4"/>
      <c r="CF27" s="9"/>
      <c r="CG27" s="9"/>
      <c r="CH27" s="9"/>
      <c r="CI27" s="9"/>
      <c r="CJ27" s="9"/>
      <c r="CK27" s="9"/>
      <c r="CL27" s="4" t="s">
        <v>382</v>
      </c>
      <c r="CM27" s="4"/>
      <c r="CN27" s="9"/>
      <c r="CO27" s="4"/>
      <c r="CP27" s="9"/>
      <c r="CQ27" s="9"/>
      <c r="CR27" s="9"/>
      <c r="CS27" s="9"/>
      <c r="CT27" s="9"/>
      <c r="CU27" s="9"/>
      <c r="CV27" s="4" t="s">
        <v>382</v>
      </c>
      <c r="CW27" s="4"/>
      <c r="CX27" s="9"/>
      <c r="CY27" s="4"/>
      <c r="CZ27" s="9"/>
      <c r="DA27" s="9"/>
      <c r="DB27" s="9"/>
      <c r="DC27" s="9"/>
      <c r="DD27" s="9"/>
      <c r="DE27" s="9"/>
      <c r="DF27" s="4" t="s">
        <v>382</v>
      </c>
      <c r="DG27" s="4"/>
      <c r="DH27" s="9"/>
      <c r="DI27" s="4"/>
      <c r="DJ27" s="9"/>
      <c r="DK27" s="9"/>
      <c r="DL27" s="9"/>
      <c r="DM27" s="9"/>
      <c r="DN27" s="9"/>
      <c r="DO27" s="9"/>
      <c r="DP27" s="4" t="s">
        <v>382</v>
      </c>
      <c r="DQ27" s="4"/>
      <c r="DR27" s="9"/>
      <c r="DS27" s="4"/>
      <c r="DT27" s="9"/>
      <c r="DU27" s="9"/>
      <c r="DV27" s="9"/>
      <c r="DW27" s="9"/>
      <c r="DX27" s="9"/>
      <c r="DY27" s="9"/>
      <c r="DZ27" s="4">
        <v>0</v>
      </c>
      <c r="EA27" s="4">
        <v>0</v>
      </c>
      <c r="EB27" s="4">
        <v>0</v>
      </c>
      <c r="EC27" s="4">
        <v>0</v>
      </c>
      <c r="ED27" s="4">
        <v>1</v>
      </c>
      <c r="EE27" s="4">
        <v>2</v>
      </c>
      <c r="EF27" s="9">
        <v>3324.53</v>
      </c>
      <c r="EG27" s="2">
        <f>IF([1]Лист1!$C25=C27,1,0)</f>
        <v>1</v>
      </c>
    </row>
    <row r="28" spans="1:137" x14ac:dyDescent="0.25">
      <c r="A28" s="27">
        <v>25</v>
      </c>
      <c r="B28" s="28" t="s">
        <v>687</v>
      </c>
      <c r="C28" s="28" t="s">
        <v>688</v>
      </c>
      <c r="D28" s="1">
        <v>43466</v>
      </c>
      <c r="E28" s="1">
        <v>43830</v>
      </c>
      <c r="F28" s="9">
        <v>0</v>
      </c>
      <c r="G28" s="9">
        <v>0</v>
      </c>
      <c r="H28" s="9">
        <v>61822.09</v>
      </c>
      <c r="I28" s="9">
        <v>263882.26999999996</v>
      </c>
      <c r="J28" s="9">
        <v>172271.87</v>
      </c>
      <c r="K28" s="9">
        <v>28895.400000000005</v>
      </c>
      <c r="L28" s="9">
        <v>62714.999999999985</v>
      </c>
      <c r="M28" s="9">
        <v>224679.35</v>
      </c>
      <c r="N28" s="9">
        <v>224679.35</v>
      </c>
      <c r="O28" s="9">
        <v>0</v>
      </c>
      <c r="P28" s="9">
        <v>0</v>
      </c>
      <c r="Q28" s="9">
        <v>0</v>
      </c>
      <c r="R28" s="9">
        <v>0</v>
      </c>
      <c r="S28" s="9">
        <v>224679.35</v>
      </c>
      <c r="T28" s="9">
        <v>0</v>
      </c>
      <c r="U28" s="9">
        <v>0</v>
      </c>
      <c r="V28" s="9">
        <v>101025.00999999998</v>
      </c>
      <c r="W28" s="4" t="s">
        <v>238</v>
      </c>
      <c r="X28" s="6">
        <v>62714.999999999985</v>
      </c>
      <c r="Y28" s="8">
        <v>4.84</v>
      </c>
      <c r="Z28" s="6">
        <v>22805.399999999998</v>
      </c>
      <c r="AA28" s="8">
        <v>1.76</v>
      </c>
      <c r="AB28" s="6">
        <v>4891.5</v>
      </c>
      <c r="AC28" s="8">
        <v>0</v>
      </c>
      <c r="AD28" s="6">
        <v>5960.5200000000023</v>
      </c>
      <c r="AE28" s="8">
        <v>0.45999999999999996</v>
      </c>
      <c r="AF28" s="6">
        <v>37577.039999999994</v>
      </c>
      <c r="AG28" s="8">
        <v>2.9</v>
      </c>
      <c r="AH28" s="6">
        <v>0</v>
      </c>
      <c r="AI28" s="8">
        <v>0</v>
      </c>
      <c r="AJ28" s="6">
        <v>0</v>
      </c>
      <c r="AK28" s="8">
        <v>0</v>
      </c>
      <c r="AL28" s="6">
        <v>388.67999999999989</v>
      </c>
      <c r="AM28" s="8">
        <v>0.03</v>
      </c>
      <c r="AN28" s="6">
        <v>0</v>
      </c>
      <c r="AO28" s="8">
        <v>0</v>
      </c>
      <c r="AP28" s="6">
        <v>12180.12</v>
      </c>
      <c r="AQ28" s="8">
        <v>0.94</v>
      </c>
      <c r="AR28" s="6">
        <v>14512.560000000005</v>
      </c>
      <c r="AS28" s="8">
        <v>1.1200000000000001</v>
      </c>
      <c r="AT28" s="6">
        <v>2332.3200000000006</v>
      </c>
      <c r="AU28" s="8">
        <v>0.18</v>
      </c>
      <c r="AV28" s="6">
        <v>42112.08</v>
      </c>
      <c r="AW28" s="8">
        <v>3.25</v>
      </c>
      <c r="AX28" s="6">
        <v>1619.6999999999998</v>
      </c>
      <c r="AY28" s="8">
        <v>0</v>
      </c>
      <c r="AZ28" s="6">
        <v>647.88</v>
      </c>
      <c r="BA28" s="8">
        <v>0.05</v>
      </c>
      <c r="BB28" s="6">
        <v>28895.400000000005</v>
      </c>
      <c r="BC28" s="8">
        <v>2.23</v>
      </c>
      <c r="BD28" s="6">
        <v>27244.069999999996</v>
      </c>
      <c r="BE28" s="8">
        <v>2.1100000000000003</v>
      </c>
      <c r="BF28" s="31">
        <f t="shared" si="2"/>
        <v>263882.26999999996</v>
      </c>
      <c r="BG28" s="31">
        <f t="shared" si="3"/>
        <v>19.869999999999997</v>
      </c>
      <c r="BH28" s="4">
        <v>0</v>
      </c>
      <c r="BI28" s="4">
        <v>0</v>
      </c>
      <c r="BJ28" s="4">
        <v>0</v>
      </c>
      <c r="BK28" s="9">
        <v>0</v>
      </c>
      <c r="BL28" s="9">
        <v>0</v>
      </c>
      <c r="BM28" s="9">
        <v>0</v>
      </c>
      <c r="BN28" s="9">
        <v>0</v>
      </c>
      <c r="BO28" s="9">
        <v>0</v>
      </c>
      <c r="BP28" s="9">
        <v>0</v>
      </c>
      <c r="BQ28" s="9">
        <v>0</v>
      </c>
      <c r="BR28" s="4" t="s">
        <v>382</v>
      </c>
      <c r="BS28" s="4"/>
      <c r="BT28" s="9"/>
      <c r="BU28" s="4"/>
      <c r="BV28" s="9"/>
      <c r="BW28" s="9"/>
      <c r="BX28" s="9"/>
      <c r="BY28" s="9"/>
      <c r="BZ28" s="9"/>
      <c r="CA28" s="9"/>
      <c r="CB28" s="4" t="s">
        <v>382</v>
      </c>
      <c r="CC28" s="4"/>
      <c r="CD28" s="9"/>
      <c r="CE28" s="4"/>
      <c r="CF28" s="9"/>
      <c r="CG28" s="9"/>
      <c r="CH28" s="9"/>
      <c r="CI28" s="9"/>
      <c r="CJ28" s="9"/>
      <c r="CK28" s="9"/>
      <c r="CL28" s="4" t="s">
        <v>382</v>
      </c>
      <c r="CM28" s="4"/>
      <c r="CN28" s="9"/>
      <c r="CO28" s="4"/>
      <c r="CP28" s="9"/>
      <c r="CQ28" s="9"/>
      <c r="CR28" s="9"/>
      <c r="CS28" s="9"/>
      <c r="CT28" s="9"/>
      <c r="CU28" s="9"/>
      <c r="CV28" s="4" t="s">
        <v>382</v>
      </c>
      <c r="CW28" s="4"/>
      <c r="CX28" s="9"/>
      <c r="CY28" s="4"/>
      <c r="CZ28" s="9"/>
      <c r="DA28" s="9"/>
      <c r="DB28" s="9"/>
      <c r="DC28" s="9"/>
      <c r="DD28" s="9"/>
      <c r="DE28" s="9"/>
      <c r="DF28" s="4" t="s">
        <v>382</v>
      </c>
      <c r="DG28" s="4"/>
      <c r="DH28" s="9"/>
      <c r="DI28" s="4"/>
      <c r="DJ28" s="9"/>
      <c r="DK28" s="9"/>
      <c r="DL28" s="9"/>
      <c r="DM28" s="9"/>
      <c r="DN28" s="9"/>
      <c r="DO28" s="9"/>
      <c r="DP28" s="4" t="s">
        <v>382</v>
      </c>
      <c r="DQ28" s="4"/>
      <c r="DR28" s="9"/>
      <c r="DS28" s="4"/>
      <c r="DT28" s="9"/>
      <c r="DU28" s="9"/>
      <c r="DV28" s="9"/>
      <c r="DW28" s="9"/>
      <c r="DX28" s="9"/>
      <c r="DY28" s="9"/>
      <c r="DZ28" s="4">
        <v>0</v>
      </c>
      <c r="EA28" s="4">
        <v>0</v>
      </c>
      <c r="EB28" s="4">
        <v>0</v>
      </c>
      <c r="EC28" s="4">
        <v>0</v>
      </c>
      <c r="ED28" s="4">
        <v>4</v>
      </c>
      <c r="EE28" s="4">
        <v>5</v>
      </c>
      <c r="EF28" s="9"/>
      <c r="EG28" s="2">
        <f>IF([1]Лист1!$C26=C28,1,0)</f>
        <v>1</v>
      </c>
    </row>
    <row r="29" spans="1:137" x14ac:dyDescent="0.25">
      <c r="A29" s="27">
        <v>26</v>
      </c>
      <c r="B29" s="28" t="s">
        <v>692</v>
      </c>
      <c r="C29" s="28" t="s">
        <v>693</v>
      </c>
      <c r="D29" s="1">
        <v>43466</v>
      </c>
      <c r="E29" s="1">
        <v>43830</v>
      </c>
      <c r="F29" s="9">
        <v>0</v>
      </c>
      <c r="G29" s="9">
        <v>0</v>
      </c>
      <c r="H29" s="9">
        <v>90318.99</v>
      </c>
      <c r="I29" s="9">
        <v>733847.8</v>
      </c>
      <c r="J29" s="9">
        <v>447461.56</v>
      </c>
      <c r="K29" s="9">
        <v>125554.92000000003</v>
      </c>
      <c r="L29" s="9">
        <v>160831.32</v>
      </c>
      <c r="M29" s="9">
        <v>714771.23999999987</v>
      </c>
      <c r="N29" s="9">
        <v>714771.23999999987</v>
      </c>
      <c r="O29" s="9">
        <v>0</v>
      </c>
      <c r="P29" s="9">
        <v>0</v>
      </c>
      <c r="Q29" s="9">
        <v>0</v>
      </c>
      <c r="R29" s="9">
        <v>0</v>
      </c>
      <c r="S29" s="9">
        <v>714771.23999999987</v>
      </c>
      <c r="T29" s="9">
        <v>0</v>
      </c>
      <c r="U29" s="9">
        <v>0</v>
      </c>
      <c r="V29" s="9">
        <v>109395.55000000016</v>
      </c>
      <c r="W29" s="4" t="s">
        <v>238</v>
      </c>
      <c r="X29" s="6">
        <v>160831.32</v>
      </c>
      <c r="Y29" s="8">
        <v>4.24</v>
      </c>
      <c r="Z29" s="6">
        <v>66760.319999999978</v>
      </c>
      <c r="AA29" s="8">
        <v>1.76</v>
      </c>
      <c r="AB29" s="6">
        <v>14319.329999999998</v>
      </c>
      <c r="AC29" s="8">
        <v>0</v>
      </c>
      <c r="AD29" s="6">
        <v>9862.3199999999979</v>
      </c>
      <c r="AE29" s="8">
        <v>0.26</v>
      </c>
      <c r="AF29" s="6">
        <v>143382.95999999996</v>
      </c>
      <c r="AG29" s="8">
        <v>3.78</v>
      </c>
      <c r="AH29" s="6">
        <v>0</v>
      </c>
      <c r="AI29" s="8">
        <v>0</v>
      </c>
      <c r="AJ29" s="6">
        <v>0</v>
      </c>
      <c r="AK29" s="8">
        <v>0</v>
      </c>
      <c r="AL29" s="6">
        <v>379.32000000000011</v>
      </c>
      <c r="AM29" s="8">
        <v>0.01</v>
      </c>
      <c r="AN29" s="6">
        <v>0</v>
      </c>
      <c r="AO29" s="8">
        <v>0</v>
      </c>
      <c r="AP29" s="6">
        <v>35656.080000000002</v>
      </c>
      <c r="AQ29" s="8">
        <v>0.94</v>
      </c>
      <c r="AR29" s="6">
        <v>42483.840000000004</v>
      </c>
      <c r="AS29" s="8">
        <v>1.1200000000000001</v>
      </c>
      <c r="AT29" s="6">
        <v>5689.7999999999993</v>
      </c>
      <c r="AU29" s="8">
        <v>0.15</v>
      </c>
      <c r="AV29" s="6">
        <v>91416.12000000001</v>
      </c>
      <c r="AW29" s="8">
        <v>2.41</v>
      </c>
      <c r="AX29" s="6">
        <v>4741.5</v>
      </c>
      <c r="AY29" s="8">
        <v>0</v>
      </c>
      <c r="AZ29" s="6">
        <v>379.32000000000011</v>
      </c>
      <c r="BA29" s="8">
        <v>0.01</v>
      </c>
      <c r="BB29" s="6">
        <v>125554.92000000003</v>
      </c>
      <c r="BC29" s="8">
        <v>3.31</v>
      </c>
      <c r="BD29" s="6">
        <v>32390.650000000005</v>
      </c>
      <c r="BE29" s="8">
        <v>0.85000000000000009</v>
      </c>
      <c r="BF29" s="31">
        <f t="shared" si="2"/>
        <v>733847.8</v>
      </c>
      <c r="BG29" s="31">
        <f t="shared" si="3"/>
        <v>18.84</v>
      </c>
      <c r="BH29" s="4">
        <v>0</v>
      </c>
      <c r="BI29" s="4">
        <v>0</v>
      </c>
      <c r="BJ29" s="4">
        <v>0</v>
      </c>
      <c r="BK29" s="9">
        <v>0</v>
      </c>
      <c r="BL29" s="9">
        <v>0</v>
      </c>
      <c r="BM29" s="9">
        <v>0</v>
      </c>
      <c r="BN29" s="9">
        <v>0</v>
      </c>
      <c r="BO29" s="9">
        <v>0</v>
      </c>
      <c r="BP29" s="9">
        <v>0</v>
      </c>
      <c r="BQ29" s="9">
        <v>0</v>
      </c>
      <c r="BR29" s="4" t="s">
        <v>382</v>
      </c>
      <c r="BS29" s="4"/>
      <c r="BT29" s="9"/>
      <c r="BU29" s="4"/>
      <c r="BV29" s="9"/>
      <c r="BW29" s="9"/>
      <c r="BX29" s="9"/>
      <c r="BY29" s="9"/>
      <c r="BZ29" s="9"/>
      <c r="CA29" s="9"/>
      <c r="CB29" s="4" t="s">
        <v>382</v>
      </c>
      <c r="CC29" s="4"/>
      <c r="CD29" s="9"/>
      <c r="CE29" s="4"/>
      <c r="CF29" s="9"/>
      <c r="CG29" s="9"/>
      <c r="CH29" s="9"/>
      <c r="CI29" s="9"/>
      <c r="CJ29" s="9"/>
      <c r="CK29" s="9"/>
      <c r="CL29" s="4" t="s">
        <v>382</v>
      </c>
      <c r="CM29" s="4"/>
      <c r="CN29" s="9"/>
      <c r="CO29" s="4"/>
      <c r="CP29" s="9"/>
      <c r="CQ29" s="9"/>
      <c r="CR29" s="9"/>
      <c r="CS29" s="9"/>
      <c r="CT29" s="9"/>
      <c r="CU29" s="9"/>
      <c r="CV29" s="4" t="s">
        <v>382</v>
      </c>
      <c r="CW29" s="4"/>
      <c r="CX29" s="9"/>
      <c r="CY29" s="4"/>
      <c r="CZ29" s="9"/>
      <c r="DA29" s="9"/>
      <c r="DB29" s="9"/>
      <c r="DC29" s="9"/>
      <c r="DD29" s="9"/>
      <c r="DE29" s="9"/>
      <c r="DF29" s="4" t="s">
        <v>382</v>
      </c>
      <c r="DG29" s="4"/>
      <c r="DH29" s="9"/>
      <c r="DI29" s="4"/>
      <c r="DJ29" s="9"/>
      <c r="DK29" s="9"/>
      <c r="DL29" s="9"/>
      <c r="DM29" s="9"/>
      <c r="DN29" s="9"/>
      <c r="DO29" s="9"/>
      <c r="DP29" s="4" t="s">
        <v>382</v>
      </c>
      <c r="DQ29" s="4"/>
      <c r="DR29" s="9"/>
      <c r="DS29" s="4"/>
      <c r="DT29" s="9"/>
      <c r="DU29" s="9"/>
      <c r="DV29" s="9"/>
      <c r="DW29" s="9"/>
      <c r="DX29" s="9"/>
      <c r="DY29" s="9"/>
      <c r="DZ29" s="4">
        <v>0</v>
      </c>
      <c r="EA29" s="4">
        <v>0</v>
      </c>
      <c r="EB29" s="4">
        <v>0</v>
      </c>
      <c r="EC29" s="4">
        <v>0</v>
      </c>
      <c r="ED29" s="4">
        <v>3</v>
      </c>
      <c r="EE29" s="4">
        <v>3</v>
      </c>
      <c r="EF29" s="9">
        <v>26685.989999999994</v>
      </c>
      <c r="EG29" s="2">
        <f>IF([1]Лист1!$C27=C29,1,0)</f>
        <v>1</v>
      </c>
    </row>
    <row r="30" spans="1:137" x14ac:dyDescent="0.25">
      <c r="A30" s="27">
        <v>27</v>
      </c>
      <c r="B30" s="28" t="s">
        <v>697</v>
      </c>
      <c r="C30" s="28" t="s">
        <v>698</v>
      </c>
      <c r="D30" s="1">
        <v>43466</v>
      </c>
      <c r="E30" s="1">
        <v>43830</v>
      </c>
      <c r="F30" s="9">
        <v>0</v>
      </c>
      <c r="G30" s="9">
        <v>0</v>
      </c>
      <c r="H30" s="9">
        <v>136754.57999999999</v>
      </c>
      <c r="I30" s="9">
        <v>261425.78799999994</v>
      </c>
      <c r="J30" s="9">
        <v>170154.50799999997</v>
      </c>
      <c r="K30" s="9">
        <v>28788.36</v>
      </c>
      <c r="L30" s="9">
        <v>62482.92</v>
      </c>
      <c r="M30" s="9">
        <v>295253.70999999996</v>
      </c>
      <c r="N30" s="9">
        <v>295253.70999999996</v>
      </c>
      <c r="O30" s="9">
        <v>0</v>
      </c>
      <c r="P30" s="9">
        <v>0</v>
      </c>
      <c r="Q30" s="9">
        <v>0</v>
      </c>
      <c r="R30" s="9">
        <v>0</v>
      </c>
      <c r="S30" s="9">
        <v>295253.70999999996</v>
      </c>
      <c r="T30" s="9">
        <v>0</v>
      </c>
      <c r="U30" s="9">
        <v>0</v>
      </c>
      <c r="V30" s="9">
        <v>102926.65999999997</v>
      </c>
      <c r="W30" s="4" t="s">
        <v>238</v>
      </c>
      <c r="X30" s="6">
        <v>62482.92</v>
      </c>
      <c r="Y30" s="8">
        <v>4.84</v>
      </c>
      <c r="Z30" s="6">
        <v>22720.92</v>
      </c>
      <c r="AA30" s="8">
        <v>1.76</v>
      </c>
      <c r="AB30" s="6">
        <v>4734.2999999999993</v>
      </c>
      <c r="AC30" s="8">
        <v>0</v>
      </c>
      <c r="AD30" s="6">
        <v>5938.5599999999986</v>
      </c>
      <c r="AE30" s="8">
        <v>0.45999999999999996</v>
      </c>
      <c r="AF30" s="6">
        <v>37437.840000000004</v>
      </c>
      <c r="AG30" s="8">
        <v>2.9</v>
      </c>
      <c r="AH30" s="6">
        <v>0</v>
      </c>
      <c r="AI30" s="8">
        <v>0</v>
      </c>
      <c r="AJ30" s="6">
        <v>0</v>
      </c>
      <c r="AK30" s="8">
        <v>0</v>
      </c>
      <c r="AL30" s="6">
        <v>387.24000000000007</v>
      </c>
      <c r="AM30" s="8">
        <v>0.03</v>
      </c>
      <c r="AN30" s="6">
        <v>0</v>
      </c>
      <c r="AO30" s="8">
        <v>0</v>
      </c>
      <c r="AP30" s="6">
        <v>12134.999999999998</v>
      </c>
      <c r="AQ30" s="8">
        <v>0.94</v>
      </c>
      <c r="AR30" s="6">
        <v>14458.68</v>
      </c>
      <c r="AS30" s="8">
        <v>1.1200000000000001</v>
      </c>
      <c r="AT30" s="6">
        <v>2323.7999999999997</v>
      </c>
      <c r="AU30" s="8">
        <v>0.18</v>
      </c>
      <c r="AV30" s="6">
        <v>41956.2</v>
      </c>
      <c r="AW30" s="8">
        <v>3.25</v>
      </c>
      <c r="AX30" s="6">
        <v>1567.6499999999999</v>
      </c>
      <c r="AY30" s="8">
        <v>0</v>
      </c>
      <c r="AZ30" s="6">
        <v>645.6</v>
      </c>
      <c r="BA30" s="8">
        <v>0.05</v>
      </c>
      <c r="BB30" s="6">
        <v>28788.36</v>
      </c>
      <c r="BC30" s="8">
        <v>2.23</v>
      </c>
      <c r="BD30" s="6">
        <v>25848.718000000001</v>
      </c>
      <c r="BE30" s="8">
        <v>2</v>
      </c>
      <c r="BF30" s="31">
        <f t="shared" si="2"/>
        <v>261425.78799999994</v>
      </c>
      <c r="BG30" s="31">
        <f t="shared" si="3"/>
        <v>19.759999999999998</v>
      </c>
      <c r="BH30" s="4">
        <v>0</v>
      </c>
      <c r="BI30" s="4">
        <v>0</v>
      </c>
      <c r="BJ30" s="4">
        <v>0</v>
      </c>
      <c r="BK30" s="9">
        <v>0</v>
      </c>
      <c r="BL30" s="9">
        <v>0</v>
      </c>
      <c r="BM30" s="9">
        <v>0</v>
      </c>
      <c r="BN30" s="9">
        <v>0</v>
      </c>
      <c r="BO30" s="9">
        <v>0</v>
      </c>
      <c r="BP30" s="9">
        <v>0</v>
      </c>
      <c r="BQ30" s="9">
        <v>0</v>
      </c>
      <c r="BR30" s="4" t="s">
        <v>382</v>
      </c>
      <c r="BS30" s="4"/>
      <c r="BT30" s="9"/>
      <c r="BU30" s="4"/>
      <c r="BV30" s="9"/>
      <c r="BW30" s="9"/>
      <c r="BX30" s="9"/>
      <c r="BY30" s="9"/>
      <c r="BZ30" s="9"/>
      <c r="CA30" s="9"/>
      <c r="CB30" s="4" t="s">
        <v>382</v>
      </c>
      <c r="CC30" s="4"/>
      <c r="CD30" s="9"/>
      <c r="CE30" s="4"/>
      <c r="CF30" s="9"/>
      <c r="CG30" s="9"/>
      <c r="CH30" s="9"/>
      <c r="CI30" s="9"/>
      <c r="CJ30" s="9"/>
      <c r="CK30" s="9"/>
      <c r="CL30" s="4" t="s">
        <v>382</v>
      </c>
      <c r="CM30" s="4"/>
      <c r="CN30" s="9"/>
      <c r="CO30" s="4"/>
      <c r="CP30" s="9"/>
      <c r="CQ30" s="9"/>
      <c r="CR30" s="9"/>
      <c r="CS30" s="9"/>
      <c r="CT30" s="9"/>
      <c r="CU30" s="9"/>
      <c r="CV30" s="4" t="s">
        <v>382</v>
      </c>
      <c r="CW30" s="4"/>
      <c r="CX30" s="9"/>
      <c r="CY30" s="4"/>
      <c r="CZ30" s="9"/>
      <c r="DA30" s="9"/>
      <c r="DB30" s="9"/>
      <c r="DC30" s="9"/>
      <c r="DD30" s="9"/>
      <c r="DE30" s="9"/>
      <c r="DF30" s="4" t="s">
        <v>382</v>
      </c>
      <c r="DG30" s="4"/>
      <c r="DH30" s="9"/>
      <c r="DI30" s="4"/>
      <c r="DJ30" s="9"/>
      <c r="DK30" s="9"/>
      <c r="DL30" s="9"/>
      <c r="DM30" s="9"/>
      <c r="DN30" s="9"/>
      <c r="DO30" s="9"/>
      <c r="DP30" s="4" t="s">
        <v>382</v>
      </c>
      <c r="DQ30" s="4"/>
      <c r="DR30" s="9"/>
      <c r="DS30" s="4"/>
      <c r="DT30" s="9"/>
      <c r="DU30" s="9"/>
      <c r="DV30" s="9"/>
      <c r="DW30" s="9"/>
      <c r="DX30" s="9"/>
      <c r="DY30" s="9"/>
      <c r="DZ30" s="4">
        <v>0</v>
      </c>
      <c r="EA30" s="4">
        <v>0</v>
      </c>
      <c r="EB30" s="4">
        <v>0</v>
      </c>
      <c r="EC30" s="4">
        <v>0</v>
      </c>
      <c r="ED30" s="4">
        <v>1</v>
      </c>
      <c r="EE30" s="4">
        <v>1</v>
      </c>
      <c r="EF30" s="9">
        <v>15352.019999999999</v>
      </c>
      <c r="EG30" s="2">
        <f>IF([1]Лист1!$C28=C30,1,0)</f>
        <v>1</v>
      </c>
    </row>
    <row r="31" spans="1:137" x14ac:dyDescent="0.25">
      <c r="A31" s="27">
        <v>28</v>
      </c>
      <c r="B31" s="28" t="s">
        <v>702</v>
      </c>
      <c r="C31" s="28" t="s">
        <v>703</v>
      </c>
      <c r="D31" s="1">
        <v>43466</v>
      </c>
      <c r="E31" s="1">
        <v>43830</v>
      </c>
      <c r="F31" s="9">
        <v>0</v>
      </c>
      <c r="G31" s="9">
        <v>0</v>
      </c>
      <c r="H31" s="9">
        <v>119889</v>
      </c>
      <c r="I31" s="9">
        <v>604366.5199999999</v>
      </c>
      <c r="J31" s="9">
        <v>308925.54999999993</v>
      </c>
      <c r="K31" s="9">
        <v>123603.36</v>
      </c>
      <c r="L31" s="9">
        <v>171837.60999999996</v>
      </c>
      <c r="M31" s="9">
        <v>652984.87000000011</v>
      </c>
      <c r="N31" s="9">
        <v>652984.87000000011</v>
      </c>
      <c r="O31" s="9">
        <v>0</v>
      </c>
      <c r="P31" s="9">
        <v>0</v>
      </c>
      <c r="Q31" s="9">
        <v>0</v>
      </c>
      <c r="R31" s="9">
        <v>0</v>
      </c>
      <c r="S31" s="9">
        <v>652984.87000000011</v>
      </c>
      <c r="T31" s="9">
        <v>0</v>
      </c>
      <c r="U31" s="9">
        <v>0</v>
      </c>
      <c r="V31" s="9">
        <v>71270.64999999979</v>
      </c>
      <c r="W31" s="4" t="s">
        <v>238</v>
      </c>
      <c r="X31" s="6">
        <v>171837.60999999996</v>
      </c>
      <c r="Y31" s="8">
        <v>4.58</v>
      </c>
      <c r="Z31" s="6">
        <v>0</v>
      </c>
      <c r="AA31" s="8">
        <v>1.76</v>
      </c>
      <c r="AB31" s="6">
        <v>14401.32</v>
      </c>
      <c r="AC31" s="8">
        <v>0</v>
      </c>
      <c r="AD31" s="6">
        <v>13352.279999999997</v>
      </c>
      <c r="AE31" s="8">
        <v>0.35</v>
      </c>
      <c r="AF31" s="6">
        <v>110632.68</v>
      </c>
      <c r="AG31" s="8">
        <v>2.9</v>
      </c>
      <c r="AH31" s="6">
        <v>0</v>
      </c>
      <c r="AI31" s="8">
        <v>0</v>
      </c>
      <c r="AJ31" s="6">
        <v>0</v>
      </c>
      <c r="AK31" s="8">
        <v>0</v>
      </c>
      <c r="AL31" s="6">
        <v>381.48</v>
      </c>
      <c r="AM31" s="8">
        <v>0.01</v>
      </c>
      <c r="AN31" s="6">
        <v>0</v>
      </c>
      <c r="AO31" s="8">
        <v>0</v>
      </c>
      <c r="AP31" s="6">
        <v>35860.19999999999</v>
      </c>
      <c r="AQ31" s="8">
        <v>0.94</v>
      </c>
      <c r="AR31" s="6">
        <v>42727.08</v>
      </c>
      <c r="AS31" s="8">
        <v>1.1200000000000001</v>
      </c>
      <c r="AT31" s="6">
        <v>5722.44</v>
      </c>
      <c r="AU31" s="8">
        <v>0.15</v>
      </c>
      <c r="AV31" s="6">
        <v>102621.23999999999</v>
      </c>
      <c r="AW31" s="8">
        <v>2.69</v>
      </c>
      <c r="AX31" s="6">
        <v>4768.6499999999996</v>
      </c>
      <c r="AY31" s="8">
        <v>0</v>
      </c>
      <c r="AZ31" s="6">
        <v>381.48</v>
      </c>
      <c r="BA31" s="8">
        <v>0.01</v>
      </c>
      <c r="BB31" s="6">
        <v>123603.36</v>
      </c>
      <c r="BC31" s="8">
        <v>3.24</v>
      </c>
      <c r="BD31" s="6">
        <v>-21784.600000000006</v>
      </c>
      <c r="BE31" s="8">
        <v>-0.57000000000000006</v>
      </c>
      <c r="BF31" s="31">
        <f t="shared" si="2"/>
        <v>604505.22</v>
      </c>
      <c r="BG31" s="31">
        <f t="shared" si="3"/>
        <v>17.18</v>
      </c>
      <c r="BH31" s="4">
        <v>0</v>
      </c>
      <c r="BI31" s="4">
        <v>0</v>
      </c>
      <c r="BJ31" s="4">
        <v>0</v>
      </c>
      <c r="BK31" s="9">
        <v>0</v>
      </c>
      <c r="BL31" s="9">
        <v>0</v>
      </c>
      <c r="BM31" s="9">
        <v>0</v>
      </c>
      <c r="BN31" s="9">
        <v>0</v>
      </c>
      <c r="BO31" s="9">
        <v>0</v>
      </c>
      <c r="BP31" s="9">
        <v>0</v>
      </c>
      <c r="BQ31" s="9">
        <v>0</v>
      </c>
      <c r="BR31" s="4" t="s">
        <v>382</v>
      </c>
      <c r="BS31" s="4"/>
      <c r="BT31" s="9"/>
      <c r="BU31" s="4"/>
      <c r="BV31" s="9"/>
      <c r="BW31" s="9"/>
      <c r="BX31" s="9"/>
      <c r="BY31" s="9"/>
      <c r="BZ31" s="9"/>
      <c r="CA31" s="9"/>
      <c r="CB31" s="4" t="s">
        <v>382</v>
      </c>
      <c r="CC31" s="4"/>
      <c r="CD31" s="9"/>
      <c r="CE31" s="4"/>
      <c r="CF31" s="9"/>
      <c r="CG31" s="9"/>
      <c r="CH31" s="9"/>
      <c r="CI31" s="9"/>
      <c r="CJ31" s="9"/>
      <c r="CK31" s="9"/>
      <c r="CL31" s="4" t="s">
        <v>382</v>
      </c>
      <c r="CM31" s="4"/>
      <c r="CN31" s="9"/>
      <c r="CO31" s="4"/>
      <c r="CP31" s="9"/>
      <c r="CQ31" s="9"/>
      <c r="CR31" s="9"/>
      <c r="CS31" s="9"/>
      <c r="CT31" s="9"/>
      <c r="CU31" s="9"/>
      <c r="CV31" s="4" t="s">
        <v>382</v>
      </c>
      <c r="CW31" s="4"/>
      <c r="CX31" s="9"/>
      <c r="CY31" s="4"/>
      <c r="CZ31" s="9"/>
      <c r="DA31" s="9"/>
      <c r="DB31" s="9"/>
      <c r="DC31" s="9"/>
      <c r="DD31" s="9"/>
      <c r="DE31" s="9"/>
      <c r="DF31" s="4" t="s">
        <v>382</v>
      </c>
      <c r="DG31" s="4"/>
      <c r="DH31" s="9"/>
      <c r="DI31" s="4"/>
      <c r="DJ31" s="9"/>
      <c r="DK31" s="9"/>
      <c r="DL31" s="9"/>
      <c r="DM31" s="9"/>
      <c r="DN31" s="9"/>
      <c r="DO31" s="9"/>
      <c r="DP31" s="4" t="s">
        <v>382</v>
      </c>
      <c r="DQ31" s="4"/>
      <c r="DR31" s="9"/>
      <c r="DS31" s="4"/>
      <c r="DT31" s="9"/>
      <c r="DU31" s="9"/>
      <c r="DV31" s="9"/>
      <c r="DW31" s="9"/>
      <c r="DX31" s="9"/>
      <c r="DY31" s="9"/>
      <c r="DZ31" s="4">
        <v>0</v>
      </c>
      <c r="EA31" s="4">
        <v>0</v>
      </c>
      <c r="EB31" s="4">
        <v>0</v>
      </c>
      <c r="EC31" s="4">
        <v>0</v>
      </c>
      <c r="ED31" s="4">
        <v>2</v>
      </c>
      <c r="EE31" s="4">
        <v>3</v>
      </c>
      <c r="EF31" s="9">
        <v>17057.199999999997</v>
      </c>
      <c r="EG31" s="2">
        <f>IF([1]Лист1!$C29=C31,1,0)</f>
        <v>1</v>
      </c>
    </row>
    <row r="32" spans="1:137" x14ac:dyDescent="0.25">
      <c r="A32" s="27">
        <v>29</v>
      </c>
      <c r="B32" s="28" t="s">
        <v>447</v>
      </c>
      <c r="C32" s="28" t="s">
        <v>501</v>
      </c>
      <c r="D32" s="1">
        <v>43466</v>
      </c>
      <c r="E32" s="1">
        <v>43830</v>
      </c>
      <c r="F32" s="9">
        <v>0</v>
      </c>
      <c r="G32" s="9">
        <v>0</v>
      </c>
      <c r="H32" s="9">
        <v>140035.19</v>
      </c>
      <c r="I32" s="9">
        <v>1109673.32</v>
      </c>
      <c r="J32" s="9">
        <v>718130.55</v>
      </c>
      <c r="K32" s="9">
        <v>124728.36</v>
      </c>
      <c r="L32" s="9">
        <v>266814.40999999997</v>
      </c>
      <c r="M32" s="9">
        <v>1108804.3600000001</v>
      </c>
      <c r="N32" s="9">
        <v>1108804.3600000001</v>
      </c>
      <c r="O32" s="9">
        <v>0</v>
      </c>
      <c r="P32" s="9">
        <v>0</v>
      </c>
      <c r="Q32" s="9">
        <v>0</v>
      </c>
      <c r="R32" s="9">
        <v>0</v>
      </c>
      <c r="S32" s="9">
        <v>1108804.3600000001</v>
      </c>
      <c r="T32" s="9">
        <v>0</v>
      </c>
      <c r="U32" s="9">
        <v>0</v>
      </c>
      <c r="V32" s="9">
        <v>140904.17999999993</v>
      </c>
      <c r="W32" s="4" t="s">
        <v>238</v>
      </c>
      <c r="X32" s="6">
        <v>266814.40999999997</v>
      </c>
      <c r="Y32" s="8">
        <v>4.84</v>
      </c>
      <c r="Z32" s="6">
        <v>98440.290000000008</v>
      </c>
      <c r="AA32" s="8">
        <v>1.76</v>
      </c>
      <c r="AB32" s="6">
        <v>21114.329999999998</v>
      </c>
      <c r="AC32" s="8">
        <v>0</v>
      </c>
      <c r="AD32" s="6">
        <v>25728.719999999994</v>
      </c>
      <c r="AE32" s="8">
        <v>0.45999999999999996</v>
      </c>
      <c r="AF32" s="6">
        <v>161603.16999999995</v>
      </c>
      <c r="AG32" s="8">
        <v>3.78</v>
      </c>
      <c r="AH32" s="6">
        <v>0</v>
      </c>
      <c r="AI32" s="8">
        <v>0</v>
      </c>
      <c r="AJ32" s="6">
        <v>0</v>
      </c>
      <c r="AK32" s="8">
        <v>0</v>
      </c>
      <c r="AL32" s="6">
        <v>1677.9599999999998</v>
      </c>
      <c r="AM32" s="8">
        <v>0.03</v>
      </c>
      <c r="AN32" s="6">
        <v>0</v>
      </c>
      <c r="AO32" s="8">
        <v>0</v>
      </c>
      <c r="AP32" s="6">
        <v>52576.079999999987</v>
      </c>
      <c r="AQ32" s="8">
        <v>0.94</v>
      </c>
      <c r="AR32" s="6">
        <v>62643.839999999997</v>
      </c>
      <c r="AS32" s="8">
        <v>1.1200000000000001</v>
      </c>
      <c r="AT32" s="6">
        <v>10067.759999999997</v>
      </c>
      <c r="AU32" s="8">
        <v>0.18</v>
      </c>
      <c r="AV32" s="6">
        <v>181778.99999999997</v>
      </c>
      <c r="AW32" s="8">
        <v>3.25</v>
      </c>
      <c r="AX32" s="6">
        <v>6991.5</v>
      </c>
      <c r="AY32" s="8">
        <v>0</v>
      </c>
      <c r="AZ32" s="6">
        <v>2796.6000000000004</v>
      </c>
      <c r="BA32" s="8">
        <v>0.05</v>
      </c>
      <c r="BB32" s="6">
        <v>124728.36</v>
      </c>
      <c r="BC32" s="8">
        <v>2.23</v>
      </c>
      <c r="BD32" s="6">
        <v>92711.3</v>
      </c>
      <c r="BE32" s="8">
        <v>1.66</v>
      </c>
      <c r="BF32" s="31">
        <f t="shared" si="2"/>
        <v>1109673.3199999998</v>
      </c>
      <c r="BG32" s="31">
        <f t="shared" si="3"/>
        <v>20.3</v>
      </c>
      <c r="BH32" s="4">
        <v>0</v>
      </c>
      <c r="BI32" s="4">
        <v>0</v>
      </c>
      <c r="BJ32" s="4">
        <v>0</v>
      </c>
      <c r="BK32" s="9">
        <v>0</v>
      </c>
      <c r="BL32" s="9">
        <v>0</v>
      </c>
      <c r="BM32" s="9">
        <v>0</v>
      </c>
      <c r="BN32" s="9">
        <v>0</v>
      </c>
      <c r="BO32" s="9">
        <v>0</v>
      </c>
      <c r="BP32" s="9">
        <v>0</v>
      </c>
      <c r="BQ32" s="9">
        <v>0</v>
      </c>
      <c r="BR32" s="4" t="s">
        <v>382</v>
      </c>
      <c r="BS32" s="4"/>
      <c r="BT32" s="9"/>
      <c r="BU32" s="4"/>
      <c r="BV32" s="9"/>
      <c r="BW32" s="9"/>
      <c r="BX32" s="9"/>
      <c r="BY32" s="9"/>
      <c r="BZ32" s="9"/>
      <c r="CA32" s="9"/>
      <c r="CB32" s="4" t="s">
        <v>382</v>
      </c>
      <c r="CC32" s="4"/>
      <c r="CD32" s="9"/>
      <c r="CE32" s="4"/>
      <c r="CF32" s="9"/>
      <c r="CG32" s="9"/>
      <c r="CH32" s="9"/>
      <c r="CI32" s="9"/>
      <c r="CJ32" s="9"/>
      <c r="CK32" s="9"/>
      <c r="CL32" s="4" t="s">
        <v>382</v>
      </c>
      <c r="CM32" s="4"/>
      <c r="CN32" s="9"/>
      <c r="CO32" s="4"/>
      <c r="CP32" s="9"/>
      <c r="CQ32" s="9"/>
      <c r="CR32" s="9"/>
      <c r="CS32" s="9"/>
      <c r="CT32" s="9"/>
      <c r="CU32" s="9"/>
      <c r="CV32" s="4" t="s">
        <v>382</v>
      </c>
      <c r="CW32" s="4"/>
      <c r="CX32" s="9"/>
      <c r="CY32" s="4"/>
      <c r="CZ32" s="9"/>
      <c r="DA32" s="9"/>
      <c r="DB32" s="9"/>
      <c r="DC32" s="9"/>
      <c r="DD32" s="9"/>
      <c r="DE32" s="9"/>
      <c r="DF32" s="4" t="s">
        <v>382</v>
      </c>
      <c r="DG32" s="4"/>
      <c r="DH32" s="9"/>
      <c r="DI32" s="4"/>
      <c r="DJ32" s="9"/>
      <c r="DK32" s="9"/>
      <c r="DL32" s="9"/>
      <c r="DM32" s="9"/>
      <c r="DN32" s="9"/>
      <c r="DO32" s="9"/>
      <c r="DP32" s="4" t="s">
        <v>382</v>
      </c>
      <c r="DQ32" s="4"/>
      <c r="DR32" s="9"/>
      <c r="DS32" s="4"/>
      <c r="DT32" s="9"/>
      <c r="DU32" s="9"/>
      <c r="DV32" s="9"/>
      <c r="DW32" s="9"/>
      <c r="DX32" s="9"/>
      <c r="DY32" s="9"/>
      <c r="DZ32" s="4">
        <v>0</v>
      </c>
      <c r="EA32" s="4">
        <v>0</v>
      </c>
      <c r="EB32" s="4">
        <v>0</v>
      </c>
      <c r="EC32" s="4">
        <v>0</v>
      </c>
      <c r="ED32" s="4">
        <v>7</v>
      </c>
      <c r="EE32" s="4">
        <v>9</v>
      </c>
      <c r="EF32" s="9">
        <v>10962.73</v>
      </c>
      <c r="EG32" s="2">
        <f>IF([1]Лист1!$C30=C32,1,0)</f>
        <v>1</v>
      </c>
    </row>
    <row r="33" spans="1:137" x14ac:dyDescent="0.25">
      <c r="A33" s="27">
        <v>30</v>
      </c>
      <c r="B33" s="28" t="s">
        <v>449</v>
      </c>
      <c r="C33" s="28" t="s">
        <v>502</v>
      </c>
      <c r="D33" s="1">
        <v>43466</v>
      </c>
      <c r="E33" s="1">
        <v>43830</v>
      </c>
      <c r="F33" s="9">
        <v>0</v>
      </c>
      <c r="G33" s="9">
        <v>0</v>
      </c>
      <c r="H33" s="9">
        <v>97160.62</v>
      </c>
      <c r="I33" s="9">
        <v>792642.49040000001</v>
      </c>
      <c r="J33" s="9">
        <v>501835.27039999998</v>
      </c>
      <c r="K33" s="9">
        <v>93365.040000000008</v>
      </c>
      <c r="L33" s="9">
        <v>197442.18</v>
      </c>
      <c r="M33" s="9">
        <v>781124.83</v>
      </c>
      <c r="N33" s="9">
        <v>781124.83</v>
      </c>
      <c r="O33" s="9">
        <v>0</v>
      </c>
      <c r="P33" s="9">
        <v>0</v>
      </c>
      <c r="Q33" s="9">
        <v>0</v>
      </c>
      <c r="R33" s="9">
        <v>0</v>
      </c>
      <c r="S33" s="9">
        <v>781124.83</v>
      </c>
      <c r="T33" s="9">
        <v>0</v>
      </c>
      <c r="U33" s="9">
        <v>0</v>
      </c>
      <c r="V33" s="9">
        <v>108678.28000000003</v>
      </c>
      <c r="W33" s="4" t="s">
        <v>238</v>
      </c>
      <c r="X33" s="6">
        <v>197442.18000000002</v>
      </c>
      <c r="Y33" s="8">
        <v>4.84</v>
      </c>
      <c r="Z33" s="6">
        <v>68198.61</v>
      </c>
      <c r="AA33" s="8">
        <v>1.76</v>
      </c>
      <c r="AB33" s="6">
        <v>14627.82</v>
      </c>
      <c r="AC33" s="8">
        <v>0</v>
      </c>
      <c r="AD33" s="6">
        <v>19259.160000000003</v>
      </c>
      <c r="AE33" s="8">
        <v>0.45999999999999996</v>
      </c>
      <c r="AF33" s="6">
        <v>120897.51</v>
      </c>
      <c r="AG33" s="8">
        <v>2.9</v>
      </c>
      <c r="AH33" s="6">
        <v>0</v>
      </c>
      <c r="AI33" s="8">
        <v>0</v>
      </c>
      <c r="AJ33" s="6">
        <v>0</v>
      </c>
      <c r="AK33" s="8">
        <v>0</v>
      </c>
      <c r="AL33" s="6">
        <v>1256.04</v>
      </c>
      <c r="AM33" s="8">
        <v>0.03</v>
      </c>
      <c r="AN33" s="6">
        <v>0</v>
      </c>
      <c r="AO33" s="8">
        <v>0</v>
      </c>
      <c r="AP33" s="6">
        <v>36424.19999999999</v>
      </c>
      <c r="AQ33" s="8">
        <v>0.94</v>
      </c>
      <c r="AR33" s="6">
        <v>43399.08</v>
      </c>
      <c r="AS33" s="8">
        <v>1.1200000000000001</v>
      </c>
      <c r="AT33" s="6">
        <v>7536.239999999998</v>
      </c>
      <c r="AU33" s="8">
        <v>0.18</v>
      </c>
      <c r="AV33" s="6">
        <v>125934.83999999998</v>
      </c>
      <c r="AW33" s="8">
        <v>3.25</v>
      </c>
      <c r="AX33" s="6">
        <v>4843.6499999999996</v>
      </c>
      <c r="AY33" s="8">
        <v>0</v>
      </c>
      <c r="AZ33" s="6">
        <v>2093.4</v>
      </c>
      <c r="BA33" s="8">
        <v>0.05</v>
      </c>
      <c r="BB33" s="6">
        <v>93365.040000000008</v>
      </c>
      <c r="BC33" s="8">
        <v>2.23</v>
      </c>
      <c r="BD33" s="6">
        <v>57364.720399999991</v>
      </c>
      <c r="BE33" s="8">
        <v>1.37</v>
      </c>
      <c r="BF33" s="31">
        <f t="shared" si="2"/>
        <v>792642.49040000013</v>
      </c>
      <c r="BG33" s="31">
        <f t="shared" si="3"/>
        <v>19.13</v>
      </c>
      <c r="BH33" s="4">
        <v>0</v>
      </c>
      <c r="BI33" s="4">
        <v>0</v>
      </c>
      <c r="BJ33" s="4">
        <v>0</v>
      </c>
      <c r="BK33" s="9">
        <v>0</v>
      </c>
      <c r="BL33" s="9">
        <v>0</v>
      </c>
      <c r="BM33" s="9">
        <v>0</v>
      </c>
      <c r="BN33" s="9">
        <v>0</v>
      </c>
      <c r="BO33" s="9">
        <v>0</v>
      </c>
      <c r="BP33" s="9">
        <v>0</v>
      </c>
      <c r="BQ33" s="9">
        <v>0</v>
      </c>
      <c r="BR33" s="4" t="s">
        <v>382</v>
      </c>
      <c r="BS33" s="4"/>
      <c r="BT33" s="9"/>
      <c r="BU33" s="4"/>
      <c r="BV33" s="9"/>
      <c r="BW33" s="9"/>
      <c r="BX33" s="9"/>
      <c r="BY33" s="9"/>
      <c r="BZ33" s="9"/>
      <c r="CA33" s="9"/>
      <c r="CB33" s="4" t="s">
        <v>382</v>
      </c>
      <c r="CC33" s="4"/>
      <c r="CD33" s="9"/>
      <c r="CE33" s="4"/>
      <c r="CF33" s="9"/>
      <c r="CG33" s="9"/>
      <c r="CH33" s="9"/>
      <c r="CI33" s="9"/>
      <c r="CJ33" s="9"/>
      <c r="CK33" s="9"/>
      <c r="CL33" s="4" t="s">
        <v>382</v>
      </c>
      <c r="CM33" s="4"/>
      <c r="CN33" s="9"/>
      <c r="CO33" s="4"/>
      <c r="CP33" s="9"/>
      <c r="CQ33" s="9"/>
      <c r="CR33" s="9"/>
      <c r="CS33" s="9"/>
      <c r="CT33" s="9"/>
      <c r="CU33" s="9"/>
      <c r="CV33" s="4" t="s">
        <v>382</v>
      </c>
      <c r="CW33" s="4"/>
      <c r="CX33" s="9"/>
      <c r="CY33" s="4"/>
      <c r="CZ33" s="9"/>
      <c r="DA33" s="9"/>
      <c r="DB33" s="9"/>
      <c r="DC33" s="9"/>
      <c r="DD33" s="9"/>
      <c r="DE33" s="9"/>
      <c r="DF33" s="4" t="s">
        <v>382</v>
      </c>
      <c r="DG33" s="4"/>
      <c r="DH33" s="9"/>
      <c r="DI33" s="4"/>
      <c r="DJ33" s="9"/>
      <c r="DK33" s="9"/>
      <c r="DL33" s="9"/>
      <c r="DM33" s="9"/>
      <c r="DN33" s="9"/>
      <c r="DO33" s="9"/>
      <c r="DP33" s="4" t="s">
        <v>382</v>
      </c>
      <c r="DQ33" s="4"/>
      <c r="DR33" s="9"/>
      <c r="DS33" s="4"/>
      <c r="DT33" s="9"/>
      <c r="DU33" s="9"/>
      <c r="DV33" s="9"/>
      <c r="DW33" s="9"/>
      <c r="DX33" s="9"/>
      <c r="DY33" s="9"/>
      <c r="DZ33" s="4">
        <v>0</v>
      </c>
      <c r="EA33" s="4">
        <v>0</v>
      </c>
      <c r="EB33" s="4">
        <v>0</v>
      </c>
      <c r="EC33" s="4">
        <v>0</v>
      </c>
      <c r="ED33" s="4">
        <v>5</v>
      </c>
      <c r="EE33" s="4">
        <v>5</v>
      </c>
      <c r="EF33" s="9">
        <v>11005.15</v>
      </c>
      <c r="EG33" s="2">
        <f>IF([1]Лист1!$C31=C33,1,0)</f>
        <v>1</v>
      </c>
    </row>
    <row r="34" spans="1:137" x14ac:dyDescent="0.25">
      <c r="A34" s="27">
        <v>31</v>
      </c>
      <c r="B34" s="28" t="s">
        <v>451</v>
      </c>
      <c r="C34" s="28" t="s">
        <v>503</v>
      </c>
      <c r="D34" s="1">
        <v>43466</v>
      </c>
      <c r="E34" s="1">
        <v>43830</v>
      </c>
      <c r="F34" s="9">
        <v>0</v>
      </c>
      <c r="G34" s="9">
        <v>0</v>
      </c>
      <c r="H34" s="9">
        <v>169746.75</v>
      </c>
      <c r="I34" s="9">
        <v>784747.65999999992</v>
      </c>
      <c r="J34" s="9">
        <v>512918.91000000003</v>
      </c>
      <c r="K34" s="9">
        <v>87465.12</v>
      </c>
      <c r="L34" s="9">
        <v>184363.62999999992</v>
      </c>
      <c r="M34" s="9">
        <v>759302.99</v>
      </c>
      <c r="N34" s="9">
        <v>759302.99</v>
      </c>
      <c r="O34" s="9">
        <v>0</v>
      </c>
      <c r="P34" s="9">
        <v>0</v>
      </c>
      <c r="Q34" s="9">
        <v>0</v>
      </c>
      <c r="R34" s="9">
        <v>0</v>
      </c>
      <c r="S34" s="9">
        <v>759302.99</v>
      </c>
      <c r="T34" s="9">
        <v>0</v>
      </c>
      <c r="U34" s="9">
        <v>0</v>
      </c>
      <c r="V34" s="9">
        <v>195191.44999999995</v>
      </c>
      <c r="W34" s="4" t="s">
        <v>238</v>
      </c>
      <c r="X34" s="6">
        <v>184363.62999999992</v>
      </c>
      <c r="Y34" s="8">
        <v>4.84</v>
      </c>
      <c r="Z34" s="6">
        <v>69030.809999999983</v>
      </c>
      <c r="AA34" s="8">
        <v>1.76</v>
      </c>
      <c r="AB34" s="6">
        <v>14806.32</v>
      </c>
      <c r="AC34" s="8">
        <v>0</v>
      </c>
      <c r="AD34" s="6">
        <v>18042.240000000002</v>
      </c>
      <c r="AE34" s="8">
        <v>0.45999999999999996</v>
      </c>
      <c r="AF34" s="6">
        <v>148259.15999999997</v>
      </c>
      <c r="AG34" s="8">
        <v>3.78</v>
      </c>
      <c r="AH34" s="6">
        <v>0</v>
      </c>
      <c r="AI34" s="8">
        <v>0</v>
      </c>
      <c r="AJ34" s="6">
        <v>0</v>
      </c>
      <c r="AK34" s="8">
        <v>0</v>
      </c>
      <c r="AL34" s="6">
        <v>1176.7199999999998</v>
      </c>
      <c r="AM34" s="8">
        <v>0.03</v>
      </c>
      <c r="AN34" s="6">
        <v>0</v>
      </c>
      <c r="AO34" s="8">
        <v>0</v>
      </c>
      <c r="AP34" s="6">
        <v>36868.68</v>
      </c>
      <c r="AQ34" s="8">
        <v>0.94</v>
      </c>
      <c r="AR34" s="6">
        <v>43928.640000000007</v>
      </c>
      <c r="AS34" s="8">
        <v>1.1200000000000001</v>
      </c>
      <c r="AT34" s="6">
        <v>7059.96</v>
      </c>
      <c r="AU34" s="8">
        <v>0.18</v>
      </c>
      <c r="AV34" s="6">
        <v>127471.56</v>
      </c>
      <c r="AW34" s="8">
        <v>3.25</v>
      </c>
      <c r="AX34" s="6">
        <v>4902.75</v>
      </c>
      <c r="AY34" s="8">
        <v>0</v>
      </c>
      <c r="AZ34" s="6">
        <v>1961.1600000000005</v>
      </c>
      <c r="BA34" s="8">
        <v>0.05</v>
      </c>
      <c r="BB34" s="6">
        <v>87465.12</v>
      </c>
      <c r="BC34" s="8">
        <v>2.23</v>
      </c>
      <c r="BD34" s="6">
        <v>39410.910000000003</v>
      </c>
      <c r="BE34" s="8">
        <v>1.01</v>
      </c>
      <c r="BF34" s="31">
        <f t="shared" si="2"/>
        <v>784747.65999999992</v>
      </c>
      <c r="BG34" s="31">
        <f t="shared" si="3"/>
        <v>19.650000000000002</v>
      </c>
      <c r="BH34" s="4">
        <v>0</v>
      </c>
      <c r="BI34" s="4">
        <v>0</v>
      </c>
      <c r="BJ34" s="4">
        <v>0</v>
      </c>
      <c r="BK34" s="9">
        <v>0</v>
      </c>
      <c r="BL34" s="9">
        <v>0</v>
      </c>
      <c r="BM34" s="9">
        <v>0</v>
      </c>
      <c r="BN34" s="9">
        <v>0</v>
      </c>
      <c r="BO34" s="9">
        <v>0</v>
      </c>
      <c r="BP34" s="9">
        <v>0</v>
      </c>
      <c r="BQ34" s="9">
        <v>0</v>
      </c>
      <c r="BR34" s="4" t="s">
        <v>382</v>
      </c>
      <c r="BS34" s="4"/>
      <c r="BT34" s="9"/>
      <c r="BU34" s="4"/>
      <c r="BV34" s="9"/>
      <c r="BW34" s="9"/>
      <c r="BX34" s="9"/>
      <c r="BY34" s="9"/>
      <c r="BZ34" s="9"/>
      <c r="CA34" s="9"/>
      <c r="CB34" s="4" t="s">
        <v>382</v>
      </c>
      <c r="CC34" s="4"/>
      <c r="CD34" s="9"/>
      <c r="CE34" s="4"/>
      <c r="CF34" s="9"/>
      <c r="CG34" s="9"/>
      <c r="CH34" s="9"/>
      <c r="CI34" s="9"/>
      <c r="CJ34" s="9"/>
      <c r="CK34" s="9"/>
      <c r="CL34" s="4" t="s">
        <v>382</v>
      </c>
      <c r="CM34" s="4"/>
      <c r="CN34" s="9"/>
      <c r="CO34" s="4"/>
      <c r="CP34" s="9"/>
      <c r="CQ34" s="9"/>
      <c r="CR34" s="9"/>
      <c r="CS34" s="9"/>
      <c r="CT34" s="9"/>
      <c r="CU34" s="9"/>
      <c r="CV34" s="4" t="s">
        <v>382</v>
      </c>
      <c r="CW34" s="4"/>
      <c r="CX34" s="9"/>
      <c r="CY34" s="4"/>
      <c r="CZ34" s="9"/>
      <c r="DA34" s="9"/>
      <c r="DB34" s="9"/>
      <c r="DC34" s="9"/>
      <c r="DD34" s="9"/>
      <c r="DE34" s="9"/>
      <c r="DF34" s="4" t="s">
        <v>382</v>
      </c>
      <c r="DG34" s="4"/>
      <c r="DH34" s="9"/>
      <c r="DI34" s="4"/>
      <c r="DJ34" s="9"/>
      <c r="DK34" s="9"/>
      <c r="DL34" s="9"/>
      <c r="DM34" s="9"/>
      <c r="DN34" s="9"/>
      <c r="DO34" s="9"/>
      <c r="DP34" s="4" t="s">
        <v>382</v>
      </c>
      <c r="DQ34" s="4"/>
      <c r="DR34" s="9"/>
      <c r="DS34" s="4"/>
      <c r="DT34" s="9"/>
      <c r="DU34" s="9"/>
      <c r="DV34" s="9"/>
      <c r="DW34" s="9"/>
      <c r="DX34" s="9"/>
      <c r="DY34" s="9"/>
      <c r="DZ34" s="4">
        <v>0</v>
      </c>
      <c r="EA34" s="4">
        <v>0</v>
      </c>
      <c r="EB34" s="4">
        <v>0</v>
      </c>
      <c r="EC34" s="4">
        <v>0</v>
      </c>
      <c r="ED34" s="4">
        <v>6</v>
      </c>
      <c r="EE34" s="4">
        <v>8</v>
      </c>
      <c r="EF34" s="9">
        <v>32995.040000000008</v>
      </c>
      <c r="EG34" s="2">
        <f>IF([1]Лист1!$C32=C34,1,0)</f>
        <v>1</v>
      </c>
    </row>
    <row r="35" spans="1:137" x14ac:dyDescent="0.25">
      <c r="A35" s="27">
        <v>32</v>
      </c>
      <c r="B35" s="28" t="s">
        <v>453</v>
      </c>
      <c r="C35" s="28" t="s">
        <v>504</v>
      </c>
      <c r="D35" s="1">
        <v>43466</v>
      </c>
      <c r="E35" s="1">
        <v>43830</v>
      </c>
      <c r="F35" s="9">
        <v>0</v>
      </c>
      <c r="G35" s="9">
        <v>0</v>
      </c>
      <c r="H35" s="9">
        <v>191106.82</v>
      </c>
      <c r="I35" s="9">
        <v>1647612.5759999997</v>
      </c>
      <c r="J35" s="9">
        <v>1086607.5819999997</v>
      </c>
      <c r="K35" s="9">
        <v>176950.55999999994</v>
      </c>
      <c r="L35" s="9">
        <v>384054.43400000007</v>
      </c>
      <c r="M35" s="9">
        <v>1618052.34</v>
      </c>
      <c r="N35" s="9">
        <v>1618052.34</v>
      </c>
      <c r="O35" s="9">
        <v>0</v>
      </c>
      <c r="P35" s="9">
        <v>0</v>
      </c>
      <c r="Q35" s="9">
        <v>0</v>
      </c>
      <c r="R35" s="9">
        <v>0</v>
      </c>
      <c r="S35" s="9">
        <v>1618052.34</v>
      </c>
      <c r="T35" s="9">
        <v>0</v>
      </c>
      <c r="U35" s="9">
        <v>0</v>
      </c>
      <c r="V35" s="9">
        <v>220667.12999999989</v>
      </c>
      <c r="W35" s="4" t="s">
        <v>238</v>
      </c>
      <c r="X35" s="6">
        <v>384054.43400000001</v>
      </c>
      <c r="Y35" s="8">
        <v>4.84</v>
      </c>
      <c r="Z35" s="6">
        <v>139655.97</v>
      </c>
      <c r="AA35" s="8">
        <v>1.76</v>
      </c>
      <c r="AB35" s="6">
        <v>29954.61</v>
      </c>
      <c r="AC35" s="8">
        <v>0</v>
      </c>
      <c r="AD35" s="6">
        <v>36501.000000000007</v>
      </c>
      <c r="AE35" s="8">
        <v>0.45999999999999996</v>
      </c>
      <c r="AF35" s="6">
        <v>299942.99999999988</v>
      </c>
      <c r="AG35" s="8">
        <v>3.78</v>
      </c>
      <c r="AH35" s="6">
        <v>0</v>
      </c>
      <c r="AI35" s="8">
        <v>0</v>
      </c>
      <c r="AJ35" s="6">
        <v>0</v>
      </c>
      <c r="AK35" s="8">
        <v>0</v>
      </c>
      <c r="AL35" s="6">
        <v>2380.5599999999995</v>
      </c>
      <c r="AM35" s="8">
        <v>0.03</v>
      </c>
      <c r="AN35" s="6">
        <v>0</v>
      </c>
      <c r="AO35" s="8">
        <v>0</v>
      </c>
      <c r="AP35" s="6">
        <v>74588.999999999985</v>
      </c>
      <c r="AQ35" s="8">
        <v>0.94</v>
      </c>
      <c r="AR35" s="6">
        <v>88872</v>
      </c>
      <c r="AS35" s="8">
        <v>1.1200000000000001</v>
      </c>
      <c r="AT35" s="6">
        <v>14282.999999999996</v>
      </c>
      <c r="AU35" s="8">
        <v>0.18</v>
      </c>
      <c r="AV35" s="6">
        <v>257887.55999999991</v>
      </c>
      <c r="AW35" s="8">
        <v>3.25</v>
      </c>
      <c r="AX35" s="6">
        <v>9918.75</v>
      </c>
      <c r="AY35" s="8">
        <v>0</v>
      </c>
      <c r="AZ35" s="6">
        <v>3967.559999999999</v>
      </c>
      <c r="BA35" s="8">
        <v>0.05</v>
      </c>
      <c r="BB35" s="6">
        <v>176950.55999999994</v>
      </c>
      <c r="BC35" s="8">
        <v>2.23</v>
      </c>
      <c r="BD35" s="6">
        <v>128654.57199999999</v>
      </c>
      <c r="BE35" s="8">
        <v>1.6199999999999999</v>
      </c>
      <c r="BF35" s="31">
        <f t="shared" si="2"/>
        <v>1647612.5759999997</v>
      </c>
      <c r="BG35" s="31">
        <f t="shared" si="3"/>
        <v>20.260000000000002</v>
      </c>
      <c r="BH35" s="4">
        <v>0</v>
      </c>
      <c r="BI35" s="4">
        <v>0</v>
      </c>
      <c r="BJ35" s="4">
        <v>0</v>
      </c>
      <c r="BK35" s="9">
        <v>0</v>
      </c>
      <c r="BL35" s="9">
        <v>0</v>
      </c>
      <c r="BM35" s="9">
        <v>0</v>
      </c>
      <c r="BN35" s="9">
        <v>0</v>
      </c>
      <c r="BO35" s="9">
        <v>0</v>
      </c>
      <c r="BP35" s="9">
        <v>0</v>
      </c>
      <c r="BQ35" s="9">
        <v>0</v>
      </c>
      <c r="BR35" s="4" t="s">
        <v>382</v>
      </c>
      <c r="BS35" s="4"/>
      <c r="BT35" s="9"/>
      <c r="BU35" s="4"/>
      <c r="BV35" s="9"/>
      <c r="BW35" s="9"/>
      <c r="BX35" s="9"/>
      <c r="BY35" s="9"/>
      <c r="BZ35" s="9"/>
      <c r="CA35" s="9"/>
      <c r="CB35" s="4" t="s">
        <v>382</v>
      </c>
      <c r="CC35" s="4"/>
      <c r="CD35" s="9"/>
      <c r="CE35" s="4"/>
      <c r="CF35" s="9"/>
      <c r="CG35" s="9"/>
      <c r="CH35" s="9"/>
      <c r="CI35" s="9"/>
      <c r="CJ35" s="9"/>
      <c r="CK35" s="9"/>
      <c r="CL35" s="4" t="s">
        <v>382</v>
      </c>
      <c r="CM35" s="4"/>
      <c r="CN35" s="9"/>
      <c r="CO35" s="4"/>
      <c r="CP35" s="9"/>
      <c r="CQ35" s="9"/>
      <c r="CR35" s="9"/>
      <c r="CS35" s="9"/>
      <c r="CT35" s="9"/>
      <c r="CU35" s="9"/>
      <c r="CV35" s="4" t="s">
        <v>382</v>
      </c>
      <c r="CW35" s="4"/>
      <c r="CX35" s="9"/>
      <c r="CY35" s="4"/>
      <c r="CZ35" s="9"/>
      <c r="DA35" s="9"/>
      <c r="DB35" s="9"/>
      <c r="DC35" s="9"/>
      <c r="DD35" s="9"/>
      <c r="DE35" s="9"/>
      <c r="DF35" s="4" t="s">
        <v>382</v>
      </c>
      <c r="DG35" s="4"/>
      <c r="DH35" s="9"/>
      <c r="DI35" s="4"/>
      <c r="DJ35" s="9"/>
      <c r="DK35" s="9"/>
      <c r="DL35" s="9"/>
      <c r="DM35" s="9"/>
      <c r="DN35" s="9"/>
      <c r="DO35" s="9"/>
      <c r="DP35" s="4" t="s">
        <v>382</v>
      </c>
      <c r="DQ35" s="4"/>
      <c r="DR35" s="9"/>
      <c r="DS35" s="4"/>
      <c r="DT35" s="9"/>
      <c r="DU35" s="9"/>
      <c r="DV35" s="9"/>
      <c r="DW35" s="9"/>
      <c r="DX35" s="9"/>
      <c r="DY35" s="9"/>
      <c r="DZ35" s="4">
        <v>0</v>
      </c>
      <c r="EA35" s="4">
        <v>0</v>
      </c>
      <c r="EB35" s="4">
        <v>0</v>
      </c>
      <c r="EC35" s="4">
        <v>0</v>
      </c>
      <c r="ED35" s="4">
        <v>5</v>
      </c>
      <c r="EE35" s="4">
        <v>6</v>
      </c>
      <c r="EF35" s="9">
        <v>15422.12</v>
      </c>
      <c r="EG35" s="2">
        <f>IF([1]Лист1!$C33=C35,1,0)</f>
        <v>1</v>
      </c>
    </row>
    <row r="36" spans="1:137" x14ac:dyDescent="0.25">
      <c r="A36" s="27">
        <v>33</v>
      </c>
      <c r="B36" s="28" t="s">
        <v>455</v>
      </c>
      <c r="C36" s="28" t="s">
        <v>505</v>
      </c>
      <c r="D36" s="1">
        <v>43466</v>
      </c>
      <c r="E36" s="1">
        <v>43830</v>
      </c>
      <c r="F36" s="9">
        <v>0</v>
      </c>
      <c r="G36" s="9">
        <v>0</v>
      </c>
      <c r="H36" s="9">
        <v>130659.37</v>
      </c>
      <c r="I36" s="9">
        <v>1181095.69</v>
      </c>
      <c r="J36" s="9">
        <v>776900.64999999979</v>
      </c>
      <c r="K36" s="9">
        <v>127490.04</v>
      </c>
      <c r="L36" s="9">
        <v>276705.00000000006</v>
      </c>
      <c r="M36" s="9">
        <v>1167257.8</v>
      </c>
      <c r="N36" s="9">
        <v>1167257.8</v>
      </c>
      <c r="O36" s="9">
        <v>0</v>
      </c>
      <c r="P36" s="9">
        <v>0</v>
      </c>
      <c r="Q36" s="9">
        <v>0</v>
      </c>
      <c r="R36" s="9">
        <v>0</v>
      </c>
      <c r="S36" s="9">
        <v>1167257.8</v>
      </c>
      <c r="T36" s="9">
        <v>0</v>
      </c>
      <c r="U36" s="9">
        <v>0</v>
      </c>
      <c r="V36" s="9">
        <v>144497.2899999998</v>
      </c>
      <c r="W36" s="4" t="s">
        <v>238</v>
      </c>
      <c r="X36" s="6">
        <v>276705.00000000006</v>
      </c>
      <c r="Y36" s="8">
        <v>4.84</v>
      </c>
      <c r="Z36" s="6">
        <v>100619.85</v>
      </c>
      <c r="AA36" s="8">
        <v>1.76</v>
      </c>
      <c r="AB36" s="6">
        <v>21581.82</v>
      </c>
      <c r="AC36" s="8">
        <v>0</v>
      </c>
      <c r="AD36" s="6">
        <v>26298.36</v>
      </c>
      <c r="AE36" s="8">
        <v>0.45999999999999996</v>
      </c>
      <c r="AF36" s="6">
        <v>216104.15999999995</v>
      </c>
      <c r="AG36" s="8">
        <v>3.78</v>
      </c>
      <c r="AH36" s="6">
        <v>0</v>
      </c>
      <c r="AI36" s="8">
        <v>0</v>
      </c>
      <c r="AJ36" s="6">
        <v>0</v>
      </c>
      <c r="AK36" s="8">
        <v>0</v>
      </c>
      <c r="AL36" s="6">
        <v>1715.1600000000005</v>
      </c>
      <c r="AM36" s="8">
        <v>0.03</v>
      </c>
      <c r="AN36" s="6">
        <v>0</v>
      </c>
      <c r="AO36" s="8">
        <v>0</v>
      </c>
      <c r="AP36" s="6">
        <v>53740.19999999999</v>
      </c>
      <c r="AQ36" s="8">
        <v>0.94</v>
      </c>
      <c r="AR36" s="6">
        <v>64030.80000000001</v>
      </c>
      <c r="AS36" s="8">
        <v>1.1200000000000001</v>
      </c>
      <c r="AT36" s="6">
        <v>10290.719999999996</v>
      </c>
      <c r="AU36" s="8">
        <v>0.18</v>
      </c>
      <c r="AV36" s="6">
        <v>185803.91999999995</v>
      </c>
      <c r="AW36" s="8">
        <v>3.25</v>
      </c>
      <c r="AX36" s="6">
        <v>7146.2999999999993</v>
      </c>
      <c r="AY36" s="8">
        <v>0</v>
      </c>
      <c r="AZ36" s="6">
        <v>2858.52</v>
      </c>
      <c r="BA36" s="8">
        <v>0.05</v>
      </c>
      <c r="BB36" s="6">
        <v>127490.04</v>
      </c>
      <c r="BC36" s="8">
        <v>2.23</v>
      </c>
      <c r="BD36" s="6">
        <v>86710.839999999982</v>
      </c>
      <c r="BE36" s="8">
        <v>1.52</v>
      </c>
      <c r="BF36" s="31">
        <f t="shared" si="2"/>
        <v>1181095.6900000002</v>
      </c>
      <c r="BG36" s="31">
        <f t="shared" si="3"/>
        <v>20.16</v>
      </c>
      <c r="BH36" s="4">
        <v>0</v>
      </c>
      <c r="BI36" s="4">
        <v>0</v>
      </c>
      <c r="BJ36" s="4">
        <v>0</v>
      </c>
      <c r="BK36" s="9">
        <v>0</v>
      </c>
      <c r="BL36" s="9">
        <v>0</v>
      </c>
      <c r="BM36" s="9">
        <v>0</v>
      </c>
      <c r="BN36" s="9">
        <v>0</v>
      </c>
      <c r="BO36" s="9">
        <v>0</v>
      </c>
      <c r="BP36" s="9">
        <v>0</v>
      </c>
      <c r="BQ36" s="9">
        <v>0</v>
      </c>
      <c r="BR36" s="4" t="s">
        <v>382</v>
      </c>
      <c r="BS36" s="4"/>
      <c r="BT36" s="9"/>
      <c r="BU36" s="4"/>
      <c r="BV36" s="9"/>
      <c r="BW36" s="9"/>
      <c r="BX36" s="9"/>
      <c r="BY36" s="9"/>
      <c r="BZ36" s="9"/>
      <c r="CA36" s="9"/>
      <c r="CB36" s="4" t="s">
        <v>382</v>
      </c>
      <c r="CC36" s="4"/>
      <c r="CD36" s="9"/>
      <c r="CE36" s="4"/>
      <c r="CF36" s="9"/>
      <c r="CG36" s="9"/>
      <c r="CH36" s="9"/>
      <c r="CI36" s="9"/>
      <c r="CJ36" s="9"/>
      <c r="CK36" s="9"/>
      <c r="CL36" s="4" t="s">
        <v>382</v>
      </c>
      <c r="CM36" s="4"/>
      <c r="CN36" s="9"/>
      <c r="CO36" s="4"/>
      <c r="CP36" s="9"/>
      <c r="CQ36" s="9"/>
      <c r="CR36" s="9"/>
      <c r="CS36" s="9"/>
      <c r="CT36" s="9"/>
      <c r="CU36" s="9"/>
      <c r="CV36" s="4" t="s">
        <v>382</v>
      </c>
      <c r="CW36" s="4"/>
      <c r="CX36" s="9"/>
      <c r="CY36" s="4"/>
      <c r="CZ36" s="9"/>
      <c r="DA36" s="9"/>
      <c r="DB36" s="9"/>
      <c r="DC36" s="9"/>
      <c r="DD36" s="9"/>
      <c r="DE36" s="9"/>
      <c r="DF36" s="4" t="s">
        <v>382</v>
      </c>
      <c r="DG36" s="4"/>
      <c r="DH36" s="9"/>
      <c r="DI36" s="4"/>
      <c r="DJ36" s="9"/>
      <c r="DK36" s="9"/>
      <c r="DL36" s="9"/>
      <c r="DM36" s="9"/>
      <c r="DN36" s="9"/>
      <c r="DO36" s="9"/>
      <c r="DP36" s="4" t="s">
        <v>382</v>
      </c>
      <c r="DQ36" s="4"/>
      <c r="DR36" s="9"/>
      <c r="DS36" s="4"/>
      <c r="DT36" s="9"/>
      <c r="DU36" s="9"/>
      <c r="DV36" s="9"/>
      <c r="DW36" s="9"/>
      <c r="DX36" s="9"/>
      <c r="DY36" s="9"/>
      <c r="DZ36" s="4">
        <v>0</v>
      </c>
      <c r="EA36" s="4">
        <v>0</v>
      </c>
      <c r="EB36" s="4">
        <v>0</v>
      </c>
      <c r="EC36" s="4">
        <v>0</v>
      </c>
      <c r="ED36" s="4">
        <v>5</v>
      </c>
      <c r="EE36" s="4">
        <v>7</v>
      </c>
      <c r="EF36" s="9">
        <v>18258</v>
      </c>
      <c r="EG36" s="2">
        <f>IF([1]Лист1!$C34=C36,1,0)</f>
        <v>1</v>
      </c>
    </row>
    <row r="37" spans="1:137" x14ac:dyDescent="0.25">
      <c r="A37" s="27">
        <v>34</v>
      </c>
      <c r="B37" s="28" t="s">
        <v>386</v>
      </c>
      <c r="C37" s="28" t="s">
        <v>506</v>
      </c>
      <c r="D37" s="1">
        <v>43466</v>
      </c>
      <c r="E37" s="1">
        <v>43830</v>
      </c>
      <c r="F37" s="9">
        <v>0</v>
      </c>
      <c r="G37" s="9">
        <v>0</v>
      </c>
      <c r="H37" s="9">
        <v>67149.45</v>
      </c>
      <c r="I37" s="9">
        <v>818890.76</v>
      </c>
      <c r="J37" s="9">
        <v>535355.44999999995</v>
      </c>
      <c r="K37" s="9">
        <v>89431.920000000027</v>
      </c>
      <c r="L37" s="9">
        <v>194103.39000000007</v>
      </c>
      <c r="M37" s="9">
        <v>818277.36</v>
      </c>
      <c r="N37" s="9">
        <v>818277.36</v>
      </c>
      <c r="O37" s="9">
        <v>0</v>
      </c>
      <c r="P37" s="9">
        <v>0</v>
      </c>
      <c r="Q37" s="9">
        <v>0</v>
      </c>
      <c r="R37" s="9">
        <v>0</v>
      </c>
      <c r="S37" s="9">
        <v>818277.36</v>
      </c>
      <c r="T37" s="9">
        <v>0</v>
      </c>
      <c r="U37" s="9">
        <v>0</v>
      </c>
      <c r="V37" s="9">
        <v>67762.880000000005</v>
      </c>
      <c r="W37" s="4" t="s">
        <v>238</v>
      </c>
      <c r="X37" s="6">
        <v>194103.39000000007</v>
      </c>
      <c r="Y37" s="8">
        <v>4.84</v>
      </c>
      <c r="Z37" s="6">
        <v>70583.00999999998</v>
      </c>
      <c r="AA37" s="8">
        <v>1.76</v>
      </c>
      <c r="AB37" s="6">
        <v>15139.26</v>
      </c>
      <c r="AC37" s="8">
        <v>0</v>
      </c>
      <c r="AD37" s="6">
        <v>18447.839999999997</v>
      </c>
      <c r="AE37" s="8">
        <v>0.45999999999999996</v>
      </c>
      <c r="AF37" s="6">
        <v>133947.36000000002</v>
      </c>
      <c r="AG37" s="8">
        <v>4.66</v>
      </c>
      <c r="AH37" s="6">
        <v>0</v>
      </c>
      <c r="AI37" s="8">
        <v>0</v>
      </c>
      <c r="AJ37" s="6">
        <v>0</v>
      </c>
      <c r="AK37" s="8">
        <v>0</v>
      </c>
      <c r="AL37" s="6">
        <v>1203.1200000000001</v>
      </c>
      <c r="AM37" s="8">
        <v>0.03</v>
      </c>
      <c r="AN37" s="6">
        <v>0</v>
      </c>
      <c r="AO37" s="8">
        <v>0</v>
      </c>
      <c r="AP37" s="6">
        <v>37697.760000000002</v>
      </c>
      <c r="AQ37" s="8">
        <v>0.94</v>
      </c>
      <c r="AR37" s="6">
        <v>44916.480000000003</v>
      </c>
      <c r="AS37" s="8">
        <v>1.1200000000000001</v>
      </c>
      <c r="AT37" s="6">
        <v>7218.7199999999975</v>
      </c>
      <c r="AU37" s="8">
        <v>0.18</v>
      </c>
      <c r="AV37" s="6">
        <v>130337.99999999996</v>
      </c>
      <c r="AW37" s="8">
        <v>3.25</v>
      </c>
      <c r="AX37" s="6">
        <v>5013</v>
      </c>
      <c r="AY37" s="8">
        <v>0</v>
      </c>
      <c r="AZ37" s="6">
        <v>2005.1999999999996</v>
      </c>
      <c r="BA37" s="8">
        <v>0.05</v>
      </c>
      <c r="BB37" s="6">
        <v>89431.920000000027</v>
      </c>
      <c r="BC37" s="8">
        <v>2.23</v>
      </c>
      <c r="BD37" s="6">
        <v>68845.700000000012</v>
      </c>
      <c r="BE37" s="8">
        <v>1.72</v>
      </c>
      <c r="BF37" s="31">
        <f t="shared" si="2"/>
        <v>818890.76</v>
      </c>
      <c r="BG37" s="31">
        <f t="shared" si="3"/>
        <v>21.24</v>
      </c>
      <c r="BH37" s="4">
        <v>0</v>
      </c>
      <c r="BI37" s="4">
        <v>0</v>
      </c>
      <c r="BJ37" s="4">
        <v>0</v>
      </c>
      <c r="BK37" s="9">
        <v>0</v>
      </c>
      <c r="BL37" s="9">
        <v>0</v>
      </c>
      <c r="BM37" s="9">
        <v>0</v>
      </c>
      <c r="BN37" s="9">
        <v>0</v>
      </c>
      <c r="BO37" s="9">
        <v>0</v>
      </c>
      <c r="BP37" s="9">
        <v>0</v>
      </c>
      <c r="BQ37" s="9">
        <v>0</v>
      </c>
      <c r="BR37" s="4" t="s">
        <v>382</v>
      </c>
      <c r="BS37" s="4"/>
      <c r="BT37" s="9"/>
      <c r="BU37" s="4"/>
      <c r="BV37" s="9"/>
      <c r="BW37" s="9"/>
      <c r="BX37" s="9"/>
      <c r="BY37" s="9"/>
      <c r="BZ37" s="9"/>
      <c r="CA37" s="9"/>
      <c r="CB37" s="4" t="s">
        <v>382</v>
      </c>
      <c r="CC37" s="4"/>
      <c r="CD37" s="9"/>
      <c r="CE37" s="4"/>
      <c r="CF37" s="9"/>
      <c r="CG37" s="9"/>
      <c r="CH37" s="9"/>
      <c r="CI37" s="9"/>
      <c r="CJ37" s="9"/>
      <c r="CK37" s="9"/>
      <c r="CL37" s="4" t="s">
        <v>382</v>
      </c>
      <c r="CM37" s="4"/>
      <c r="CN37" s="9"/>
      <c r="CO37" s="4"/>
      <c r="CP37" s="9"/>
      <c r="CQ37" s="9"/>
      <c r="CR37" s="9"/>
      <c r="CS37" s="9"/>
      <c r="CT37" s="9"/>
      <c r="CU37" s="9"/>
      <c r="CV37" s="4" t="s">
        <v>382</v>
      </c>
      <c r="CW37" s="4"/>
      <c r="CX37" s="9"/>
      <c r="CY37" s="4"/>
      <c r="CZ37" s="9"/>
      <c r="DA37" s="9"/>
      <c r="DB37" s="9"/>
      <c r="DC37" s="9"/>
      <c r="DD37" s="9"/>
      <c r="DE37" s="9"/>
      <c r="DF37" s="4" t="s">
        <v>382</v>
      </c>
      <c r="DG37" s="4"/>
      <c r="DH37" s="9"/>
      <c r="DI37" s="4"/>
      <c r="DJ37" s="9"/>
      <c r="DK37" s="9"/>
      <c r="DL37" s="9"/>
      <c r="DM37" s="9"/>
      <c r="DN37" s="9"/>
      <c r="DO37" s="9"/>
      <c r="DP37" s="4" t="s">
        <v>382</v>
      </c>
      <c r="DQ37" s="4"/>
      <c r="DR37" s="9"/>
      <c r="DS37" s="4"/>
      <c r="DT37" s="9"/>
      <c r="DU37" s="9"/>
      <c r="DV37" s="9"/>
      <c r="DW37" s="9"/>
      <c r="DX37" s="9"/>
      <c r="DY37" s="9"/>
      <c r="DZ37" s="4">
        <v>0</v>
      </c>
      <c r="EA37" s="4">
        <v>0</v>
      </c>
      <c r="EB37" s="4">
        <v>0</v>
      </c>
      <c r="EC37" s="4">
        <v>0</v>
      </c>
      <c r="ED37" s="4">
        <v>2</v>
      </c>
      <c r="EE37" s="4">
        <v>2</v>
      </c>
      <c r="EF37" s="9">
        <v>1547.3699999999992</v>
      </c>
      <c r="EG37" s="2">
        <f>IF([1]Лист1!$C35=C37,1,0)</f>
        <v>1</v>
      </c>
    </row>
    <row r="38" spans="1:137" x14ac:dyDescent="0.25">
      <c r="A38" s="27">
        <v>35</v>
      </c>
      <c r="B38" s="28" t="s">
        <v>458</v>
      </c>
      <c r="C38" s="28" t="s">
        <v>507</v>
      </c>
      <c r="D38" s="1">
        <v>43466</v>
      </c>
      <c r="E38" s="1">
        <v>43830</v>
      </c>
      <c r="F38" s="9">
        <v>0</v>
      </c>
      <c r="G38" s="9">
        <v>0</v>
      </c>
      <c r="H38" s="9">
        <v>139445.59</v>
      </c>
      <c r="I38" s="9">
        <v>842462.84</v>
      </c>
      <c r="J38" s="9">
        <v>556724.15</v>
      </c>
      <c r="K38" s="9">
        <v>90126.60000000002</v>
      </c>
      <c r="L38" s="9">
        <v>195612.08999999997</v>
      </c>
      <c r="M38" s="9">
        <v>814222.62999999989</v>
      </c>
      <c r="N38" s="9">
        <v>814222.62999999989</v>
      </c>
      <c r="O38" s="9">
        <v>0</v>
      </c>
      <c r="P38" s="9">
        <v>0</v>
      </c>
      <c r="Q38" s="9">
        <v>0</v>
      </c>
      <c r="R38" s="9">
        <v>0</v>
      </c>
      <c r="S38" s="9">
        <v>814222.62999999989</v>
      </c>
      <c r="T38" s="9">
        <v>0</v>
      </c>
      <c r="U38" s="9">
        <v>0</v>
      </c>
      <c r="V38" s="9">
        <v>167685.83000000007</v>
      </c>
      <c r="W38" s="4" t="s">
        <v>238</v>
      </c>
      <c r="X38" s="6">
        <v>195612.08999999997</v>
      </c>
      <c r="Y38" s="8">
        <v>4.84</v>
      </c>
      <c r="Z38" s="6">
        <v>71131.290000000008</v>
      </c>
      <c r="AA38" s="8">
        <v>1.76</v>
      </c>
      <c r="AB38" s="6">
        <v>15256.86</v>
      </c>
      <c r="AC38" s="8">
        <v>0</v>
      </c>
      <c r="AD38" s="6">
        <v>18591.120000000003</v>
      </c>
      <c r="AE38" s="8">
        <v>0.45999999999999996</v>
      </c>
      <c r="AF38" s="6">
        <v>152770.56</v>
      </c>
      <c r="AG38" s="8">
        <v>3.78</v>
      </c>
      <c r="AH38" s="6">
        <v>0</v>
      </c>
      <c r="AI38" s="8">
        <v>0</v>
      </c>
      <c r="AJ38" s="6">
        <v>0</v>
      </c>
      <c r="AK38" s="8">
        <v>0</v>
      </c>
      <c r="AL38" s="6">
        <v>1212.4799999999998</v>
      </c>
      <c r="AM38" s="8">
        <v>0.03</v>
      </c>
      <c r="AN38" s="6">
        <v>0</v>
      </c>
      <c r="AO38" s="8">
        <v>0</v>
      </c>
      <c r="AP38" s="6">
        <v>37990.560000000005</v>
      </c>
      <c r="AQ38" s="8">
        <v>0.94</v>
      </c>
      <c r="AR38" s="6">
        <v>45265.440000000002</v>
      </c>
      <c r="AS38" s="8">
        <v>1.1200000000000001</v>
      </c>
      <c r="AT38" s="6">
        <v>7274.7599999999984</v>
      </c>
      <c r="AU38" s="8">
        <v>0.18</v>
      </c>
      <c r="AV38" s="6">
        <v>131350.44</v>
      </c>
      <c r="AW38" s="8">
        <v>3.25</v>
      </c>
      <c r="AX38" s="6">
        <v>5051.9400000000005</v>
      </c>
      <c r="AY38" s="8">
        <v>0</v>
      </c>
      <c r="AZ38" s="6">
        <v>2020.8000000000004</v>
      </c>
      <c r="BA38" s="8">
        <v>0.05</v>
      </c>
      <c r="BB38" s="6">
        <v>90126.60000000002</v>
      </c>
      <c r="BC38" s="8">
        <v>2.23</v>
      </c>
      <c r="BD38" s="6">
        <v>68807.899999999994</v>
      </c>
      <c r="BE38" s="8">
        <v>1.7</v>
      </c>
      <c r="BF38" s="31">
        <f t="shared" si="2"/>
        <v>842462.83999999985</v>
      </c>
      <c r="BG38" s="31">
        <f t="shared" si="3"/>
        <v>20.34</v>
      </c>
      <c r="BH38" s="4">
        <v>0</v>
      </c>
      <c r="BI38" s="4">
        <v>0</v>
      </c>
      <c r="BJ38" s="4">
        <v>0</v>
      </c>
      <c r="BK38" s="9">
        <v>0</v>
      </c>
      <c r="BL38" s="9">
        <v>0</v>
      </c>
      <c r="BM38" s="9">
        <v>0</v>
      </c>
      <c r="BN38" s="9">
        <v>0</v>
      </c>
      <c r="BO38" s="9">
        <v>0</v>
      </c>
      <c r="BP38" s="9">
        <v>0</v>
      </c>
      <c r="BQ38" s="9">
        <v>0</v>
      </c>
      <c r="BR38" s="4" t="s">
        <v>382</v>
      </c>
      <c r="BS38" s="4"/>
      <c r="BT38" s="9"/>
      <c r="BU38" s="4"/>
      <c r="BV38" s="9"/>
      <c r="BW38" s="9"/>
      <c r="BX38" s="9"/>
      <c r="BY38" s="9"/>
      <c r="BZ38" s="9"/>
      <c r="CA38" s="9"/>
      <c r="CB38" s="4" t="s">
        <v>382</v>
      </c>
      <c r="CC38" s="4"/>
      <c r="CD38" s="9"/>
      <c r="CE38" s="4"/>
      <c r="CF38" s="9"/>
      <c r="CG38" s="9"/>
      <c r="CH38" s="9"/>
      <c r="CI38" s="9"/>
      <c r="CJ38" s="9"/>
      <c r="CK38" s="9"/>
      <c r="CL38" s="4" t="s">
        <v>382</v>
      </c>
      <c r="CM38" s="4"/>
      <c r="CN38" s="9"/>
      <c r="CO38" s="4"/>
      <c r="CP38" s="9"/>
      <c r="CQ38" s="9"/>
      <c r="CR38" s="9"/>
      <c r="CS38" s="9"/>
      <c r="CT38" s="9"/>
      <c r="CU38" s="9"/>
      <c r="CV38" s="4" t="s">
        <v>382</v>
      </c>
      <c r="CW38" s="4"/>
      <c r="CX38" s="9"/>
      <c r="CY38" s="4"/>
      <c r="CZ38" s="9"/>
      <c r="DA38" s="9"/>
      <c r="DB38" s="9"/>
      <c r="DC38" s="9"/>
      <c r="DD38" s="9"/>
      <c r="DE38" s="9"/>
      <c r="DF38" s="4" t="s">
        <v>382</v>
      </c>
      <c r="DG38" s="4"/>
      <c r="DH38" s="9"/>
      <c r="DI38" s="4"/>
      <c r="DJ38" s="9"/>
      <c r="DK38" s="9"/>
      <c r="DL38" s="9"/>
      <c r="DM38" s="9"/>
      <c r="DN38" s="9"/>
      <c r="DO38" s="9"/>
      <c r="DP38" s="4" t="s">
        <v>382</v>
      </c>
      <c r="DQ38" s="4"/>
      <c r="DR38" s="9"/>
      <c r="DS38" s="4"/>
      <c r="DT38" s="9"/>
      <c r="DU38" s="9"/>
      <c r="DV38" s="9"/>
      <c r="DW38" s="9"/>
      <c r="DX38" s="9"/>
      <c r="DY38" s="9"/>
      <c r="DZ38" s="4">
        <v>0</v>
      </c>
      <c r="EA38" s="4">
        <v>0</v>
      </c>
      <c r="EB38" s="4">
        <v>0</v>
      </c>
      <c r="EC38" s="4">
        <v>0</v>
      </c>
      <c r="ED38" s="4">
        <v>9</v>
      </c>
      <c r="EE38" s="4">
        <v>10</v>
      </c>
      <c r="EF38" s="9">
        <v>14693.43</v>
      </c>
      <c r="EG38" s="2">
        <f>IF([1]Лист1!$C36=C38,1,0)</f>
        <v>1</v>
      </c>
    </row>
    <row r="39" spans="1:137" x14ac:dyDescent="0.25">
      <c r="A39" s="27">
        <v>36</v>
      </c>
      <c r="B39" s="28" t="s">
        <v>387</v>
      </c>
      <c r="C39" s="28" t="s">
        <v>508</v>
      </c>
      <c r="D39" s="1">
        <v>43466</v>
      </c>
      <c r="E39" s="1">
        <v>43830</v>
      </c>
      <c r="F39" s="9">
        <v>0</v>
      </c>
      <c r="G39" s="9">
        <v>0</v>
      </c>
      <c r="H39" s="9">
        <v>163118.5</v>
      </c>
      <c r="I39" s="9">
        <v>832502.40999999992</v>
      </c>
      <c r="J39" s="9">
        <v>552212.05999999994</v>
      </c>
      <c r="K39" s="9">
        <v>89304.240000000034</v>
      </c>
      <c r="L39" s="9">
        <v>190986.11000000002</v>
      </c>
      <c r="M39" s="9">
        <v>802790.81</v>
      </c>
      <c r="N39" s="9">
        <v>802790.81</v>
      </c>
      <c r="O39" s="9">
        <v>0</v>
      </c>
      <c r="P39" s="9">
        <v>0</v>
      </c>
      <c r="Q39" s="9">
        <v>0</v>
      </c>
      <c r="R39" s="9">
        <v>0</v>
      </c>
      <c r="S39" s="9">
        <v>802790.81</v>
      </c>
      <c r="T39" s="9">
        <v>0</v>
      </c>
      <c r="U39" s="9">
        <v>0</v>
      </c>
      <c r="V39" s="9">
        <v>192830.12999999989</v>
      </c>
      <c r="W39" s="4" t="s">
        <v>238</v>
      </c>
      <c r="X39" s="6">
        <v>190986.11000000002</v>
      </c>
      <c r="Y39" s="8">
        <v>4.84</v>
      </c>
      <c r="Z39" s="6">
        <v>70482.329999999973</v>
      </c>
      <c r="AA39" s="8">
        <v>1.76</v>
      </c>
      <c r="AB39" s="6">
        <v>15117.66</v>
      </c>
      <c r="AC39" s="8">
        <v>0</v>
      </c>
      <c r="AD39" s="6">
        <v>18421.439999999999</v>
      </c>
      <c r="AE39" s="8">
        <v>0.45999999999999996</v>
      </c>
      <c r="AF39" s="6">
        <v>151376.76</v>
      </c>
      <c r="AG39" s="8">
        <v>3.78</v>
      </c>
      <c r="AH39" s="6">
        <v>0</v>
      </c>
      <c r="AI39" s="8">
        <v>0</v>
      </c>
      <c r="AJ39" s="6">
        <v>0</v>
      </c>
      <c r="AK39" s="8">
        <v>0</v>
      </c>
      <c r="AL39" s="6">
        <v>1201.44</v>
      </c>
      <c r="AM39" s="8">
        <v>0.03</v>
      </c>
      <c r="AN39" s="6">
        <v>0</v>
      </c>
      <c r="AO39" s="8">
        <v>0</v>
      </c>
      <c r="AP39" s="6">
        <v>37644</v>
      </c>
      <c r="AQ39" s="8">
        <v>0.94</v>
      </c>
      <c r="AR39" s="6">
        <v>44852.399999999994</v>
      </c>
      <c r="AS39" s="8">
        <v>1.1200000000000001</v>
      </c>
      <c r="AT39" s="6">
        <v>7208.3999999999987</v>
      </c>
      <c r="AU39" s="8">
        <v>0.18</v>
      </c>
      <c r="AV39" s="6">
        <v>130151.88</v>
      </c>
      <c r="AW39" s="8">
        <v>3.25</v>
      </c>
      <c r="AX39" s="6">
        <v>5005.8599999999997</v>
      </c>
      <c r="AY39" s="8">
        <v>0</v>
      </c>
      <c r="AZ39" s="6">
        <v>2002.3200000000006</v>
      </c>
      <c r="BA39" s="8">
        <v>0.05</v>
      </c>
      <c r="BB39" s="6">
        <v>89304.240000000034</v>
      </c>
      <c r="BC39" s="8">
        <v>2.23</v>
      </c>
      <c r="BD39" s="6">
        <v>68747.569999999992</v>
      </c>
      <c r="BE39" s="8">
        <v>1.72</v>
      </c>
      <c r="BF39" s="31">
        <f t="shared" si="2"/>
        <v>832502.40999999992</v>
      </c>
      <c r="BG39" s="31">
        <f t="shared" si="3"/>
        <v>20.36</v>
      </c>
      <c r="BH39" s="4">
        <v>0</v>
      </c>
      <c r="BI39" s="4">
        <v>0</v>
      </c>
      <c r="BJ39" s="4">
        <v>0</v>
      </c>
      <c r="BK39" s="9">
        <v>0</v>
      </c>
      <c r="BL39" s="9">
        <v>0</v>
      </c>
      <c r="BM39" s="9">
        <v>0</v>
      </c>
      <c r="BN39" s="9">
        <v>0</v>
      </c>
      <c r="BO39" s="9">
        <v>0</v>
      </c>
      <c r="BP39" s="9">
        <v>0</v>
      </c>
      <c r="BQ39" s="9">
        <v>0</v>
      </c>
      <c r="BR39" s="4" t="s">
        <v>382</v>
      </c>
      <c r="BS39" s="4"/>
      <c r="BT39" s="9"/>
      <c r="BU39" s="4"/>
      <c r="BV39" s="9"/>
      <c r="BW39" s="9"/>
      <c r="BX39" s="9"/>
      <c r="BY39" s="9"/>
      <c r="BZ39" s="9"/>
      <c r="CA39" s="9"/>
      <c r="CB39" s="4" t="s">
        <v>382</v>
      </c>
      <c r="CC39" s="4"/>
      <c r="CD39" s="9"/>
      <c r="CE39" s="4"/>
      <c r="CF39" s="9"/>
      <c r="CG39" s="9"/>
      <c r="CH39" s="9"/>
      <c r="CI39" s="9"/>
      <c r="CJ39" s="9"/>
      <c r="CK39" s="9"/>
      <c r="CL39" s="4" t="s">
        <v>382</v>
      </c>
      <c r="CM39" s="4"/>
      <c r="CN39" s="9"/>
      <c r="CO39" s="4"/>
      <c r="CP39" s="9"/>
      <c r="CQ39" s="9"/>
      <c r="CR39" s="9"/>
      <c r="CS39" s="9"/>
      <c r="CT39" s="9"/>
      <c r="CU39" s="9"/>
      <c r="CV39" s="4" t="s">
        <v>382</v>
      </c>
      <c r="CW39" s="4"/>
      <c r="CX39" s="9"/>
      <c r="CY39" s="4"/>
      <c r="CZ39" s="9"/>
      <c r="DA39" s="9"/>
      <c r="DB39" s="9"/>
      <c r="DC39" s="9"/>
      <c r="DD39" s="9"/>
      <c r="DE39" s="9"/>
      <c r="DF39" s="4" t="s">
        <v>382</v>
      </c>
      <c r="DG39" s="4"/>
      <c r="DH39" s="9"/>
      <c r="DI39" s="4"/>
      <c r="DJ39" s="9"/>
      <c r="DK39" s="9"/>
      <c r="DL39" s="9"/>
      <c r="DM39" s="9"/>
      <c r="DN39" s="9"/>
      <c r="DO39" s="9"/>
      <c r="DP39" s="4" t="s">
        <v>382</v>
      </c>
      <c r="DQ39" s="4"/>
      <c r="DR39" s="9"/>
      <c r="DS39" s="4"/>
      <c r="DT39" s="9"/>
      <c r="DU39" s="9"/>
      <c r="DV39" s="9"/>
      <c r="DW39" s="9"/>
      <c r="DX39" s="9"/>
      <c r="DY39" s="9"/>
      <c r="DZ39" s="4">
        <v>0</v>
      </c>
      <c r="EA39" s="4">
        <v>0</v>
      </c>
      <c r="EB39" s="4">
        <v>0</v>
      </c>
      <c r="EC39" s="4">
        <v>0</v>
      </c>
      <c r="ED39" s="4">
        <v>4</v>
      </c>
      <c r="EE39" s="4">
        <v>5</v>
      </c>
      <c r="EF39" s="9">
        <v>4745.1100000000006</v>
      </c>
      <c r="EG39" s="2">
        <f>IF([1]Лист1!$C37=C39,1,0)</f>
        <v>1</v>
      </c>
    </row>
    <row r="40" spans="1:137" x14ac:dyDescent="0.25">
      <c r="A40" s="27">
        <v>37</v>
      </c>
      <c r="B40" s="28" t="s">
        <v>388</v>
      </c>
      <c r="C40" s="28" t="s">
        <v>511</v>
      </c>
      <c r="D40" s="1">
        <v>43466</v>
      </c>
      <c r="E40" s="1">
        <v>43830</v>
      </c>
      <c r="F40" s="9">
        <v>0</v>
      </c>
      <c r="G40" s="9">
        <v>0</v>
      </c>
      <c r="H40" s="9">
        <v>562165.13</v>
      </c>
      <c r="I40" s="9">
        <v>958437.45999999985</v>
      </c>
      <c r="J40" s="9">
        <v>683420.04999999981</v>
      </c>
      <c r="K40" s="9">
        <v>92213.280000000013</v>
      </c>
      <c r="L40" s="9">
        <v>182804.13000000003</v>
      </c>
      <c r="M40" s="9">
        <v>892543.96000000008</v>
      </c>
      <c r="N40" s="9">
        <v>892543.96000000008</v>
      </c>
      <c r="O40" s="9">
        <v>0</v>
      </c>
      <c r="P40" s="9">
        <v>0</v>
      </c>
      <c r="Q40" s="9">
        <v>0</v>
      </c>
      <c r="R40" s="9">
        <v>0</v>
      </c>
      <c r="S40" s="9">
        <v>892543.96000000008</v>
      </c>
      <c r="T40" s="9">
        <v>0</v>
      </c>
      <c r="U40" s="9">
        <v>0</v>
      </c>
      <c r="V40" s="9">
        <v>628058.6599999998</v>
      </c>
      <c r="W40" s="4" t="s">
        <v>238</v>
      </c>
      <c r="X40" s="6">
        <v>182804.13000000003</v>
      </c>
      <c r="Y40" s="8">
        <v>6.76</v>
      </c>
      <c r="Z40" s="6">
        <v>71661.329999999987</v>
      </c>
      <c r="AA40" s="8">
        <v>2.65</v>
      </c>
      <c r="AB40" s="6">
        <v>10208.369999999999</v>
      </c>
      <c r="AC40" s="8">
        <v>0</v>
      </c>
      <c r="AD40" s="6">
        <v>19199.88</v>
      </c>
      <c r="AE40" s="8">
        <v>0.71</v>
      </c>
      <c r="AF40" s="6">
        <v>118984.79999999997</v>
      </c>
      <c r="AG40" s="8">
        <v>4.4000000000000004</v>
      </c>
      <c r="AH40" s="6">
        <v>0</v>
      </c>
      <c r="AI40" s="8">
        <v>0</v>
      </c>
      <c r="AJ40" s="6">
        <v>0</v>
      </c>
      <c r="AK40" s="8">
        <v>0</v>
      </c>
      <c r="AL40" s="6">
        <v>1352.1600000000005</v>
      </c>
      <c r="AM40" s="8">
        <v>0.05</v>
      </c>
      <c r="AN40" s="6">
        <v>0</v>
      </c>
      <c r="AO40" s="8">
        <v>0</v>
      </c>
      <c r="AP40" s="6">
        <v>0</v>
      </c>
      <c r="AQ40" s="8">
        <v>0</v>
      </c>
      <c r="AR40" s="6">
        <v>45971.399999999994</v>
      </c>
      <c r="AS40" s="8">
        <v>1.7</v>
      </c>
      <c r="AT40" s="6">
        <v>7301.3999999999987</v>
      </c>
      <c r="AU40" s="8">
        <v>0.27</v>
      </c>
      <c r="AV40" s="6">
        <v>133587.6</v>
      </c>
      <c r="AW40" s="8">
        <v>4.9400000000000004</v>
      </c>
      <c r="AX40" s="6">
        <v>3380.25</v>
      </c>
      <c r="AY40" s="8">
        <v>0</v>
      </c>
      <c r="AZ40" s="6">
        <v>1352.1600000000005</v>
      </c>
      <c r="BA40" s="8">
        <v>0.05</v>
      </c>
      <c r="BB40" s="6">
        <v>92213.280000000013</v>
      </c>
      <c r="BC40" s="8">
        <v>3.41</v>
      </c>
      <c r="BD40" s="6">
        <v>270420.69999999995</v>
      </c>
      <c r="BE40" s="8">
        <v>10</v>
      </c>
      <c r="BF40" s="31">
        <f t="shared" si="2"/>
        <v>958437.46</v>
      </c>
      <c r="BG40" s="31">
        <f t="shared" si="3"/>
        <v>34.940000000000005</v>
      </c>
      <c r="BH40" s="4">
        <v>0</v>
      </c>
      <c r="BI40" s="4">
        <v>0</v>
      </c>
      <c r="BJ40" s="4">
        <v>0</v>
      </c>
      <c r="BK40" s="9">
        <v>0</v>
      </c>
      <c r="BL40" s="9">
        <v>0</v>
      </c>
      <c r="BM40" s="9">
        <v>0</v>
      </c>
      <c r="BN40" s="9">
        <v>0</v>
      </c>
      <c r="BO40" s="9">
        <v>0</v>
      </c>
      <c r="BP40" s="9">
        <v>0</v>
      </c>
      <c r="BQ40" s="9">
        <v>0</v>
      </c>
      <c r="BR40" s="4" t="s">
        <v>382</v>
      </c>
      <c r="BS40" s="4"/>
      <c r="BT40" s="9"/>
      <c r="BU40" s="4"/>
      <c r="BV40" s="9"/>
      <c r="BW40" s="9"/>
      <c r="BX40" s="9"/>
      <c r="BY40" s="9"/>
      <c r="BZ40" s="9"/>
      <c r="CA40" s="9"/>
      <c r="CB40" s="4" t="s">
        <v>382</v>
      </c>
      <c r="CC40" s="4"/>
      <c r="CD40" s="9"/>
      <c r="CE40" s="4"/>
      <c r="CF40" s="9"/>
      <c r="CG40" s="9"/>
      <c r="CH40" s="9"/>
      <c r="CI40" s="9"/>
      <c r="CJ40" s="9"/>
      <c r="CK40" s="9"/>
      <c r="CL40" s="4" t="s">
        <v>382</v>
      </c>
      <c r="CM40" s="4"/>
      <c r="CN40" s="9"/>
      <c r="CO40" s="4"/>
      <c r="CP40" s="9"/>
      <c r="CQ40" s="9"/>
      <c r="CR40" s="9"/>
      <c r="CS40" s="9"/>
      <c r="CT40" s="9"/>
      <c r="CU40" s="9"/>
      <c r="CV40" s="4" t="s">
        <v>382</v>
      </c>
      <c r="CW40" s="4"/>
      <c r="CX40" s="9"/>
      <c r="CY40" s="4"/>
      <c r="CZ40" s="9"/>
      <c r="DA40" s="9"/>
      <c r="DB40" s="9"/>
      <c r="DC40" s="9"/>
      <c r="DD40" s="9"/>
      <c r="DE40" s="9"/>
      <c r="DF40" s="4" t="s">
        <v>382</v>
      </c>
      <c r="DG40" s="4"/>
      <c r="DH40" s="9"/>
      <c r="DI40" s="4"/>
      <c r="DJ40" s="9"/>
      <c r="DK40" s="9"/>
      <c r="DL40" s="9"/>
      <c r="DM40" s="9"/>
      <c r="DN40" s="9"/>
      <c r="DO40" s="9"/>
      <c r="DP40" s="4" t="s">
        <v>382</v>
      </c>
      <c r="DQ40" s="4"/>
      <c r="DR40" s="9"/>
      <c r="DS40" s="4"/>
      <c r="DT40" s="9"/>
      <c r="DU40" s="9"/>
      <c r="DV40" s="9"/>
      <c r="DW40" s="9"/>
      <c r="DX40" s="9"/>
      <c r="DY40" s="9"/>
      <c r="DZ40" s="4">
        <v>0</v>
      </c>
      <c r="EA40" s="4">
        <v>0</v>
      </c>
      <c r="EB40" s="4">
        <v>0</v>
      </c>
      <c r="EC40" s="4">
        <v>0</v>
      </c>
      <c r="ED40" s="4">
        <v>37</v>
      </c>
      <c r="EE40" s="4">
        <v>40</v>
      </c>
      <c r="EF40" s="9">
        <v>77020.609999999986</v>
      </c>
      <c r="EG40" s="2">
        <f>IF([1]Лист1!$C38=C40,1,0)</f>
        <v>1</v>
      </c>
    </row>
    <row r="41" spans="1:137" x14ac:dyDescent="0.25">
      <c r="A41" s="27">
        <v>38</v>
      </c>
      <c r="B41" s="28" t="s">
        <v>460</v>
      </c>
      <c r="C41" s="28" t="s">
        <v>509</v>
      </c>
      <c r="D41" s="1">
        <v>43466</v>
      </c>
      <c r="E41" s="1">
        <v>43830</v>
      </c>
      <c r="F41" s="9">
        <v>0</v>
      </c>
      <c r="G41" s="9">
        <v>0</v>
      </c>
      <c r="H41" s="9">
        <v>165836.81</v>
      </c>
      <c r="I41" s="9">
        <v>1581012.7700000005</v>
      </c>
      <c r="J41" s="9">
        <v>1023086.1200000003</v>
      </c>
      <c r="K41" s="9">
        <v>177488.40000000002</v>
      </c>
      <c r="L41" s="9">
        <v>380438.24999999988</v>
      </c>
      <c r="M41" s="9">
        <v>1570861.36</v>
      </c>
      <c r="N41" s="9">
        <v>1570861.36</v>
      </c>
      <c r="O41" s="9">
        <v>0</v>
      </c>
      <c r="P41" s="9">
        <v>0</v>
      </c>
      <c r="Q41" s="9">
        <v>0</v>
      </c>
      <c r="R41" s="9">
        <v>0</v>
      </c>
      <c r="S41" s="9">
        <v>1570861.36</v>
      </c>
      <c r="T41" s="9">
        <v>0</v>
      </c>
      <c r="U41" s="9">
        <v>0</v>
      </c>
      <c r="V41" s="9">
        <v>175988.25000000023</v>
      </c>
      <c r="W41" s="4" t="s">
        <v>238</v>
      </c>
      <c r="X41" s="6">
        <v>380438.24999999988</v>
      </c>
      <c r="Y41" s="8">
        <v>4.84</v>
      </c>
      <c r="Z41" s="6">
        <v>140080.41</v>
      </c>
      <c r="AA41" s="8">
        <v>1.76</v>
      </c>
      <c r="AB41" s="6">
        <v>30045.69</v>
      </c>
      <c r="AC41" s="8">
        <v>0</v>
      </c>
      <c r="AD41" s="6">
        <v>36611.999999999993</v>
      </c>
      <c r="AE41" s="8">
        <v>0.45999999999999996</v>
      </c>
      <c r="AF41" s="6">
        <v>230814.48000000007</v>
      </c>
      <c r="AG41" s="8">
        <v>2.9</v>
      </c>
      <c r="AH41" s="6">
        <v>0</v>
      </c>
      <c r="AI41" s="8">
        <v>0</v>
      </c>
      <c r="AJ41" s="6">
        <v>0</v>
      </c>
      <c r="AK41" s="8">
        <v>0</v>
      </c>
      <c r="AL41" s="6">
        <v>2387.7599999999998</v>
      </c>
      <c r="AM41" s="8">
        <v>0.03</v>
      </c>
      <c r="AN41" s="6">
        <v>0</v>
      </c>
      <c r="AO41" s="8">
        <v>0</v>
      </c>
      <c r="AP41" s="6">
        <v>74815.680000000008</v>
      </c>
      <c r="AQ41" s="8">
        <v>0.94</v>
      </c>
      <c r="AR41" s="6">
        <v>89142.12</v>
      </c>
      <c r="AS41" s="8">
        <v>1.1200000000000001</v>
      </c>
      <c r="AT41" s="6">
        <v>14326.439999999995</v>
      </c>
      <c r="AU41" s="8">
        <v>0.18</v>
      </c>
      <c r="AV41" s="6">
        <v>258671.40000000005</v>
      </c>
      <c r="AW41" s="8">
        <v>3.25</v>
      </c>
      <c r="AX41" s="6">
        <v>9948.9000000000015</v>
      </c>
      <c r="AY41" s="8">
        <v>0</v>
      </c>
      <c r="AZ41" s="6">
        <v>3979.5600000000009</v>
      </c>
      <c r="BA41" s="8">
        <v>0.05</v>
      </c>
      <c r="BB41" s="6">
        <v>177488.40000000002</v>
      </c>
      <c r="BC41" s="8">
        <v>2.23</v>
      </c>
      <c r="BD41" s="6">
        <v>132261.68000000002</v>
      </c>
      <c r="BE41" s="8">
        <v>1.66</v>
      </c>
      <c r="BF41" s="31">
        <f t="shared" si="2"/>
        <v>1581012.7699999998</v>
      </c>
      <c r="BG41" s="31">
        <f t="shared" si="3"/>
        <v>19.419999999999998</v>
      </c>
      <c r="BH41" s="4">
        <v>0</v>
      </c>
      <c r="BI41" s="4">
        <v>0</v>
      </c>
      <c r="BJ41" s="4">
        <v>0</v>
      </c>
      <c r="BK41" s="9">
        <v>0</v>
      </c>
      <c r="BL41" s="9">
        <v>0</v>
      </c>
      <c r="BM41" s="9">
        <v>0</v>
      </c>
      <c r="BN41" s="9">
        <v>0</v>
      </c>
      <c r="BO41" s="9">
        <v>0</v>
      </c>
      <c r="BP41" s="9">
        <v>0</v>
      </c>
      <c r="BQ41" s="9">
        <v>0</v>
      </c>
      <c r="BR41" s="4" t="s">
        <v>382</v>
      </c>
      <c r="BS41" s="4"/>
      <c r="BT41" s="9"/>
      <c r="BU41" s="4"/>
      <c r="BV41" s="9"/>
      <c r="BW41" s="9"/>
      <c r="BX41" s="9"/>
      <c r="BY41" s="9"/>
      <c r="BZ41" s="9"/>
      <c r="CA41" s="9"/>
      <c r="CB41" s="4" t="s">
        <v>382</v>
      </c>
      <c r="CC41" s="4"/>
      <c r="CD41" s="9"/>
      <c r="CE41" s="4"/>
      <c r="CF41" s="9"/>
      <c r="CG41" s="9"/>
      <c r="CH41" s="9"/>
      <c r="CI41" s="9"/>
      <c r="CJ41" s="9"/>
      <c r="CK41" s="9"/>
      <c r="CL41" s="4" t="s">
        <v>382</v>
      </c>
      <c r="CM41" s="4"/>
      <c r="CN41" s="9"/>
      <c r="CO41" s="4"/>
      <c r="CP41" s="9"/>
      <c r="CQ41" s="9"/>
      <c r="CR41" s="9"/>
      <c r="CS41" s="9"/>
      <c r="CT41" s="9"/>
      <c r="CU41" s="9"/>
      <c r="CV41" s="4" t="s">
        <v>382</v>
      </c>
      <c r="CW41" s="4"/>
      <c r="CX41" s="9"/>
      <c r="CY41" s="4"/>
      <c r="CZ41" s="9"/>
      <c r="DA41" s="9"/>
      <c r="DB41" s="9"/>
      <c r="DC41" s="9"/>
      <c r="DD41" s="9"/>
      <c r="DE41" s="9"/>
      <c r="DF41" s="4" t="s">
        <v>382</v>
      </c>
      <c r="DG41" s="4"/>
      <c r="DH41" s="9"/>
      <c r="DI41" s="4"/>
      <c r="DJ41" s="9"/>
      <c r="DK41" s="9"/>
      <c r="DL41" s="9"/>
      <c r="DM41" s="9"/>
      <c r="DN41" s="9"/>
      <c r="DO41" s="9"/>
      <c r="DP41" s="4" t="s">
        <v>382</v>
      </c>
      <c r="DQ41" s="4"/>
      <c r="DR41" s="9"/>
      <c r="DS41" s="4"/>
      <c r="DT41" s="9"/>
      <c r="DU41" s="9"/>
      <c r="DV41" s="9"/>
      <c r="DW41" s="9"/>
      <c r="DX41" s="9"/>
      <c r="DY41" s="9"/>
      <c r="DZ41" s="4">
        <v>0</v>
      </c>
      <c r="EA41" s="4">
        <v>0</v>
      </c>
      <c r="EB41" s="4">
        <v>0</v>
      </c>
      <c r="EC41" s="4">
        <v>0</v>
      </c>
      <c r="ED41" s="4">
        <v>20</v>
      </c>
      <c r="EE41" s="4">
        <v>21</v>
      </c>
      <c r="EF41" s="9">
        <v>12832.51</v>
      </c>
      <c r="EG41" s="2">
        <f>IF([1]Лист1!$C39=C41,1,0)</f>
        <v>1</v>
      </c>
    </row>
    <row r="42" spans="1:137" x14ac:dyDescent="0.25">
      <c r="A42" s="27">
        <v>39</v>
      </c>
      <c r="B42" s="28" t="s">
        <v>462</v>
      </c>
      <c r="C42" s="28" t="s">
        <v>510</v>
      </c>
      <c r="D42" s="1">
        <v>43466</v>
      </c>
      <c r="E42" s="1">
        <v>43830</v>
      </c>
      <c r="F42" s="9">
        <v>0</v>
      </c>
      <c r="G42" s="9">
        <v>0</v>
      </c>
      <c r="H42" s="9">
        <v>126547.29</v>
      </c>
      <c r="I42" s="9">
        <v>1014167.9750000001</v>
      </c>
      <c r="J42" s="9">
        <v>605865.45000000007</v>
      </c>
      <c r="K42" s="9">
        <v>138635.63999999998</v>
      </c>
      <c r="L42" s="9">
        <v>269666.88500000007</v>
      </c>
      <c r="M42" s="9">
        <v>989065.55</v>
      </c>
      <c r="N42" s="9">
        <v>989065.55</v>
      </c>
      <c r="O42" s="9">
        <v>0</v>
      </c>
      <c r="P42" s="9">
        <v>0</v>
      </c>
      <c r="Q42" s="9">
        <v>0</v>
      </c>
      <c r="R42" s="9">
        <v>0</v>
      </c>
      <c r="S42" s="9">
        <v>989065.55</v>
      </c>
      <c r="T42" s="9">
        <v>0</v>
      </c>
      <c r="U42" s="9">
        <v>0</v>
      </c>
      <c r="V42" s="9">
        <v>151649.79000000015</v>
      </c>
      <c r="W42" s="4" t="s">
        <v>238</v>
      </c>
      <c r="X42" s="6">
        <v>269666.88500000001</v>
      </c>
      <c r="Y42" s="8">
        <v>4.84</v>
      </c>
      <c r="Z42" s="6">
        <v>0</v>
      </c>
      <c r="AA42" s="8">
        <v>0</v>
      </c>
      <c r="AB42" s="6">
        <v>20499.150000000001</v>
      </c>
      <c r="AC42" s="8">
        <v>0</v>
      </c>
      <c r="AD42" s="6">
        <v>24979.080000000005</v>
      </c>
      <c r="AE42" s="8">
        <v>0.45999999999999996</v>
      </c>
      <c r="AF42" s="6">
        <v>161409.95999999996</v>
      </c>
      <c r="AG42" s="8">
        <v>2.9</v>
      </c>
      <c r="AH42" s="6">
        <v>0</v>
      </c>
      <c r="AI42" s="8">
        <v>0</v>
      </c>
      <c r="AJ42" s="6">
        <v>0</v>
      </c>
      <c r="AK42" s="8">
        <v>0</v>
      </c>
      <c r="AL42" s="6">
        <v>1629.12</v>
      </c>
      <c r="AM42" s="8">
        <v>0.03</v>
      </c>
      <c r="AN42" s="6">
        <v>0</v>
      </c>
      <c r="AO42" s="8">
        <v>0</v>
      </c>
      <c r="AP42" s="6">
        <v>51044.280000000006</v>
      </c>
      <c r="AQ42" s="8">
        <v>0.94</v>
      </c>
      <c r="AR42" s="6">
        <v>69628.560000000012</v>
      </c>
      <c r="AS42" s="8">
        <v>1.1200000000000001</v>
      </c>
      <c r="AT42" s="6">
        <v>11190.359999999999</v>
      </c>
      <c r="AU42" s="8">
        <v>0.18</v>
      </c>
      <c r="AV42" s="6">
        <v>176482.91999999998</v>
      </c>
      <c r="AW42" s="8">
        <v>3.25</v>
      </c>
      <c r="AX42" s="6">
        <v>6787.7999999999993</v>
      </c>
      <c r="AY42" s="8">
        <v>0</v>
      </c>
      <c r="AZ42" s="6">
        <v>3108.4799999999996</v>
      </c>
      <c r="BA42" s="8">
        <v>0.05</v>
      </c>
      <c r="BB42" s="6">
        <v>138635.63999999998</v>
      </c>
      <c r="BC42" s="8">
        <v>2.23</v>
      </c>
      <c r="BD42" s="6">
        <v>79105.740000000005</v>
      </c>
      <c r="BE42" s="8">
        <v>1.27</v>
      </c>
      <c r="BF42" s="31">
        <f t="shared" si="2"/>
        <v>1014167.975</v>
      </c>
      <c r="BG42" s="31">
        <f t="shared" si="3"/>
        <v>17.27</v>
      </c>
      <c r="BH42" s="4">
        <v>0</v>
      </c>
      <c r="BI42" s="4">
        <v>0</v>
      </c>
      <c r="BJ42" s="4">
        <v>0</v>
      </c>
      <c r="BK42" s="9">
        <v>0</v>
      </c>
      <c r="BL42" s="9">
        <v>0</v>
      </c>
      <c r="BM42" s="9">
        <v>0</v>
      </c>
      <c r="BN42" s="9">
        <v>0</v>
      </c>
      <c r="BO42" s="9">
        <v>0</v>
      </c>
      <c r="BP42" s="9">
        <v>0</v>
      </c>
      <c r="BQ42" s="9">
        <v>0</v>
      </c>
      <c r="BR42" s="4" t="s">
        <v>382</v>
      </c>
      <c r="BS42" s="4"/>
      <c r="BT42" s="9"/>
      <c r="BU42" s="4"/>
      <c r="BV42" s="9"/>
      <c r="BW42" s="9"/>
      <c r="BX42" s="9"/>
      <c r="BY42" s="9"/>
      <c r="BZ42" s="9"/>
      <c r="CA42" s="9"/>
      <c r="CB42" s="4" t="s">
        <v>382</v>
      </c>
      <c r="CC42" s="4"/>
      <c r="CD42" s="9"/>
      <c r="CE42" s="4"/>
      <c r="CF42" s="9"/>
      <c r="CG42" s="9"/>
      <c r="CH42" s="9"/>
      <c r="CI42" s="9"/>
      <c r="CJ42" s="9"/>
      <c r="CK42" s="9"/>
      <c r="CL42" s="4" t="s">
        <v>382</v>
      </c>
      <c r="CM42" s="4"/>
      <c r="CN42" s="9"/>
      <c r="CO42" s="4"/>
      <c r="CP42" s="9"/>
      <c r="CQ42" s="9"/>
      <c r="CR42" s="9"/>
      <c r="CS42" s="9"/>
      <c r="CT42" s="9"/>
      <c r="CU42" s="9"/>
      <c r="CV42" s="4" t="s">
        <v>382</v>
      </c>
      <c r="CW42" s="4"/>
      <c r="CX42" s="9"/>
      <c r="CY42" s="4"/>
      <c r="CZ42" s="9"/>
      <c r="DA42" s="9"/>
      <c r="DB42" s="9"/>
      <c r="DC42" s="9"/>
      <c r="DD42" s="9"/>
      <c r="DE42" s="9"/>
      <c r="DF42" s="4" t="s">
        <v>382</v>
      </c>
      <c r="DG42" s="4"/>
      <c r="DH42" s="9"/>
      <c r="DI42" s="4"/>
      <c r="DJ42" s="9"/>
      <c r="DK42" s="9"/>
      <c r="DL42" s="9"/>
      <c r="DM42" s="9"/>
      <c r="DN42" s="9"/>
      <c r="DO42" s="9"/>
      <c r="DP42" s="4" t="s">
        <v>382</v>
      </c>
      <c r="DQ42" s="4"/>
      <c r="DR42" s="9"/>
      <c r="DS42" s="4"/>
      <c r="DT42" s="9"/>
      <c r="DU42" s="9"/>
      <c r="DV42" s="9"/>
      <c r="DW42" s="9"/>
      <c r="DX42" s="9"/>
      <c r="DY42" s="9"/>
      <c r="DZ42" s="4">
        <v>0</v>
      </c>
      <c r="EA42" s="4">
        <v>0</v>
      </c>
      <c r="EB42" s="4">
        <v>0</v>
      </c>
      <c r="EC42" s="4">
        <v>0</v>
      </c>
      <c r="ED42" s="4">
        <v>10</v>
      </c>
      <c r="EE42" s="4">
        <v>13</v>
      </c>
      <c r="EF42" s="9">
        <v>16258.93</v>
      </c>
      <c r="EG42" s="2">
        <f>IF([1]Лист1!$C40=C42,1,0)</f>
        <v>1</v>
      </c>
    </row>
    <row r="43" spans="1:137" x14ac:dyDescent="0.25">
      <c r="A43" s="27">
        <v>40</v>
      </c>
      <c r="B43" s="28" t="s">
        <v>464</v>
      </c>
      <c r="C43" s="28" t="s">
        <v>512</v>
      </c>
      <c r="D43" s="1">
        <v>43466</v>
      </c>
      <c r="E43" s="1">
        <v>43830</v>
      </c>
      <c r="F43" s="9">
        <v>0</v>
      </c>
      <c r="G43" s="9">
        <v>0</v>
      </c>
      <c r="H43" s="9">
        <v>271530.18</v>
      </c>
      <c r="I43" s="9">
        <v>2672823.9040000001</v>
      </c>
      <c r="J43" s="9">
        <v>1865227.1400000001</v>
      </c>
      <c r="K43" s="9">
        <v>199476.96000000002</v>
      </c>
      <c r="L43" s="9">
        <v>608119.804</v>
      </c>
      <c r="M43" s="9">
        <v>2633876.3099999996</v>
      </c>
      <c r="N43" s="9">
        <v>2629814.3099999996</v>
      </c>
      <c r="O43" s="9">
        <v>0</v>
      </c>
      <c r="P43" s="9">
        <v>0</v>
      </c>
      <c r="Q43" s="9">
        <v>4062</v>
      </c>
      <c r="R43" s="9">
        <v>0</v>
      </c>
      <c r="S43" s="9">
        <v>2633876.3099999996</v>
      </c>
      <c r="T43" s="9">
        <v>0</v>
      </c>
      <c r="U43" s="9">
        <v>0</v>
      </c>
      <c r="V43" s="9">
        <v>310477.77000000019</v>
      </c>
      <c r="W43" s="4" t="s">
        <v>238</v>
      </c>
      <c r="X43" s="6">
        <v>607307.40399999986</v>
      </c>
      <c r="Y43" s="8">
        <v>7</v>
      </c>
      <c r="Z43" s="6">
        <v>212066.37</v>
      </c>
      <c r="AA43" s="8">
        <v>2.41</v>
      </c>
      <c r="AB43" s="6">
        <v>33217.86</v>
      </c>
      <c r="AC43" s="8">
        <v>0</v>
      </c>
      <c r="AD43" s="6">
        <v>40477.439999999988</v>
      </c>
      <c r="AE43" s="8">
        <v>0.45999999999999996</v>
      </c>
      <c r="AF43" s="6">
        <v>405653.87999999995</v>
      </c>
      <c r="AG43" s="8">
        <v>4.6100000000000003</v>
      </c>
      <c r="AH43" s="6">
        <v>150470.28000000003</v>
      </c>
      <c r="AI43" s="8">
        <v>1.71</v>
      </c>
      <c r="AJ43" s="6">
        <v>428532.48000000004</v>
      </c>
      <c r="AK43" s="8">
        <v>4.87</v>
      </c>
      <c r="AL43" s="6">
        <v>2639.88</v>
      </c>
      <c r="AM43" s="8">
        <v>0.03</v>
      </c>
      <c r="AN43" s="6">
        <v>0</v>
      </c>
      <c r="AO43" s="8">
        <v>0</v>
      </c>
      <c r="AP43" s="6">
        <v>0</v>
      </c>
      <c r="AQ43" s="8">
        <v>0</v>
      </c>
      <c r="AR43" s="6">
        <v>98553.719999999987</v>
      </c>
      <c r="AS43" s="8">
        <v>1.1200000000000001</v>
      </c>
      <c r="AT43" s="6">
        <v>15838.920000000002</v>
      </c>
      <c r="AU43" s="8">
        <v>0.18</v>
      </c>
      <c r="AV43" s="6">
        <v>285981.59999999992</v>
      </c>
      <c r="AW43" s="8">
        <v>3.25</v>
      </c>
      <c r="AX43" s="6">
        <v>10999.29</v>
      </c>
      <c r="AY43" s="8">
        <v>0</v>
      </c>
      <c r="AZ43" s="6">
        <v>4399.7999999999984</v>
      </c>
      <c r="BA43" s="8">
        <v>0.05</v>
      </c>
      <c r="BB43" s="6">
        <v>199476.96000000002</v>
      </c>
      <c r="BC43" s="8">
        <v>2.23</v>
      </c>
      <c r="BD43" s="6">
        <v>176395.62</v>
      </c>
      <c r="BE43" s="8">
        <v>2</v>
      </c>
      <c r="BF43" s="31">
        <f t="shared" si="2"/>
        <v>2672011.5039999993</v>
      </c>
      <c r="BG43" s="31">
        <f t="shared" si="3"/>
        <v>29.920000000000005</v>
      </c>
      <c r="BH43" s="4">
        <v>0</v>
      </c>
      <c r="BI43" s="4">
        <v>0</v>
      </c>
      <c r="BJ43" s="4">
        <v>0</v>
      </c>
      <c r="BK43" s="9">
        <v>0</v>
      </c>
      <c r="BL43" s="9">
        <v>0</v>
      </c>
      <c r="BM43" s="9">
        <v>0</v>
      </c>
      <c r="BN43" s="9">
        <v>0</v>
      </c>
      <c r="BO43" s="9">
        <v>0</v>
      </c>
      <c r="BP43" s="9">
        <v>0</v>
      </c>
      <c r="BQ43" s="9">
        <v>0</v>
      </c>
      <c r="BR43" s="4" t="s">
        <v>382</v>
      </c>
      <c r="BS43" s="4"/>
      <c r="BT43" s="9"/>
      <c r="BU43" s="4"/>
      <c r="BV43" s="9"/>
      <c r="BW43" s="9"/>
      <c r="BX43" s="9"/>
      <c r="BY43" s="9"/>
      <c r="BZ43" s="9"/>
      <c r="CA43" s="9"/>
      <c r="CB43" s="4" t="s">
        <v>382</v>
      </c>
      <c r="CC43" s="4"/>
      <c r="CD43" s="9"/>
      <c r="CE43" s="4"/>
      <c r="CF43" s="9"/>
      <c r="CG43" s="9"/>
      <c r="CH43" s="9"/>
      <c r="CI43" s="9"/>
      <c r="CJ43" s="9"/>
      <c r="CK43" s="9"/>
      <c r="CL43" s="4" t="s">
        <v>382</v>
      </c>
      <c r="CM43" s="4"/>
      <c r="CN43" s="9"/>
      <c r="CO43" s="4"/>
      <c r="CP43" s="9"/>
      <c r="CQ43" s="9"/>
      <c r="CR43" s="9"/>
      <c r="CS43" s="9"/>
      <c r="CT43" s="9"/>
      <c r="CU43" s="9"/>
      <c r="CV43" s="4" t="s">
        <v>382</v>
      </c>
      <c r="CW43" s="4"/>
      <c r="CX43" s="9"/>
      <c r="CY43" s="4"/>
      <c r="CZ43" s="9"/>
      <c r="DA43" s="9"/>
      <c r="DB43" s="9"/>
      <c r="DC43" s="9"/>
      <c r="DD43" s="9"/>
      <c r="DE43" s="9"/>
      <c r="DF43" s="4" t="s">
        <v>382</v>
      </c>
      <c r="DG43" s="4"/>
      <c r="DH43" s="9"/>
      <c r="DI43" s="4"/>
      <c r="DJ43" s="9"/>
      <c r="DK43" s="9"/>
      <c r="DL43" s="9"/>
      <c r="DM43" s="9"/>
      <c r="DN43" s="9"/>
      <c r="DO43" s="9"/>
      <c r="DP43" s="4" t="s">
        <v>382</v>
      </c>
      <c r="DQ43" s="4"/>
      <c r="DR43" s="9"/>
      <c r="DS43" s="4"/>
      <c r="DT43" s="9"/>
      <c r="DU43" s="9"/>
      <c r="DV43" s="9"/>
      <c r="DW43" s="9"/>
      <c r="DX43" s="9"/>
      <c r="DY43" s="9"/>
      <c r="DZ43" s="4">
        <v>0</v>
      </c>
      <c r="EA43" s="4">
        <v>0</v>
      </c>
      <c r="EB43" s="4">
        <v>0</v>
      </c>
      <c r="EC43" s="4">
        <v>0</v>
      </c>
      <c r="ED43" s="4">
        <v>8</v>
      </c>
      <c r="EE43" s="4">
        <v>9</v>
      </c>
      <c r="EF43" s="9">
        <v>66202.78</v>
      </c>
      <c r="EG43" s="2">
        <f>IF([1]Лист1!$C41=C43,1,0)</f>
        <v>1</v>
      </c>
    </row>
    <row r="44" spans="1:137" x14ac:dyDescent="0.25">
      <c r="A44" s="27">
        <v>41</v>
      </c>
      <c r="B44" s="28" t="s">
        <v>707</v>
      </c>
      <c r="C44" s="28" t="s">
        <v>708</v>
      </c>
      <c r="D44" s="1">
        <v>43466</v>
      </c>
      <c r="E44" s="1">
        <v>43830</v>
      </c>
      <c r="F44" s="9">
        <v>0</v>
      </c>
      <c r="G44" s="9">
        <v>0</v>
      </c>
      <c r="H44" s="9">
        <v>166958.74</v>
      </c>
      <c r="I44" s="9">
        <v>1469290.84</v>
      </c>
      <c r="J44" s="9">
        <v>834312.98</v>
      </c>
      <c r="K44" s="9">
        <v>296884.82</v>
      </c>
      <c r="L44" s="9">
        <v>338093.04</v>
      </c>
      <c r="M44" s="9">
        <v>1450761.4000000001</v>
      </c>
      <c r="N44" s="9">
        <v>1450761.4000000001</v>
      </c>
      <c r="O44" s="9">
        <v>0</v>
      </c>
      <c r="P44" s="9">
        <v>0</v>
      </c>
      <c r="Q44" s="9">
        <v>0</v>
      </c>
      <c r="R44" s="9">
        <v>0</v>
      </c>
      <c r="S44" s="9">
        <v>1450761.4000000001</v>
      </c>
      <c r="T44" s="9">
        <v>0</v>
      </c>
      <c r="U44" s="9">
        <v>0</v>
      </c>
      <c r="V44" s="9">
        <v>185488.17999999993</v>
      </c>
      <c r="W44" s="4" t="s">
        <v>238</v>
      </c>
      <c r="X44" s="6">
        <v>338093.04</v>
      </c>
      <c r="Y44" s="8">
        <v>4.6999999999999993</v>
      </c>
      <c r="Z44" s="6">
        <v>0</v>
      </c>
      <c r="AA44" s="8">
        <v>1.76</v>
      </c>
      <c r="AB44" s="6">
        <v>27812.18</v>
      </c>
      <c r="AC44" s="8">
        <v>0</v>
      </c>
      <c r="AD44" s="6">
        <v>16207.159999999996</v>
      </c>
      <c r="AE44" s="8">
        <v>0.22</v>
      </c>
      <c r="AF44" s="6">
        <v>213639.15999999997</v>
      </c>
      <c r="AG44" s="8">
        <v>2.9</v>
      </c>
      <c r="AH44" s="6">
        <v>103136.19999999998</v>
      </c>
      <c r="AI44" s="8">
        <v>1.4</v>
      </c>
      <c r="AJ44" s="6">
        <v>0</v>
      </c>
      <c r="AK44" s="8">
        <v>0</v>
      </c>
      <c r="AL44" s="6">
        <v>736.69999999999993</v>
      </c>
      <c r="AM44" s="8">
        <v>0.01</v>
      </c>
      <c r="AN44" s="6">
        <v>0</v>
      </c>
      <c r="AO44" s="8">
        <v>0</v>
      </c>
      <c r="AP44" s="6">
        <v>69248.599999999991</v>
      </c>
      <c r="AQ44" s="8">
        <v>0.94</v>
      </c>
      <c r="AR44" s="6">
        <v>82508.959999999992</v>
      </c>
      <c r="AS44" s="8">
        <v>1.1200000000000001</v>
      </c>
      <c r="AT44" s="6">
        <v>11050.26</v>
      </c>
      <c r="AU44" s="8">
        <v>0.15</v>
      </c>
      <c r="AV44" s="6">
        <v>192247.32</v>
      </c>
      <c r="AW44" s="8">
        <v>2.66</v>
      </c>
      <c r="AX44" s="6">
        <v>9209.3499999999985</v>
      </c>
      <c r="AY44" s="8">
        <v>0</v>
      </c>
      <c r="AZ44" s="6">
        <v>736.69999999999993</v>
      </c>
      <c r="BA44" s="8">
        <v>0.01</v>
      </c>
      <c r="BB44" s="6">
        <v>296884.82</v>
      </c>
      <c r="BC44" s="8">
        <v>4.03</v>
      </c>
      <c r="BD44" s="6">
        <v>109199.68999999997</v>
      </c>
      <c r="BE44" s="8">
        <v>1.48</v>
      </c>
      <c r="BF44" s="31">
        <f t="shared" si="2"/>
        <v>1470710.14</v>
      </c>
      <c r="BG44" s="31">
        <f t="shared" si="3"/>
        <v>21.38</v>
      </c>
      <c r="BH44" s="4">
        <v>0</v>
      </c>
      <c r="BI44" s="4">
        <v>0</v>
      </c>
      <c r="BJ44" s="4">
        <v>0</v>
      </c>
      <c r="BK44" s="9">
        <v>0</v>
      </c>
      <c r="BL44" s="9">
        <v>0</v>
      </c>
      <c r="BM44" s="9">
        <v>0</v>
      </c>
      <c r="BN44" s="9">
        <v>0</v>
      </c>
      <c r="BO44" s="9">
        <v>0</v>
      </c>
      <c r="BP44" s="9">
        <v>0</v>
      </c>
      <c r="BQ44" s="9">
        <v>0</v>
      </c>
      <c r="BR44" s="4" t="s">
        <v>382</v>
      </c>
      <c r="BS44" s="4"/>
      <c r="BT44" s="9"/>
      <c r="BU44" s="4"/>
      <c r="BV44" s="9"/>
      <c r="BW44" s="9"/>
      <c r="BX44" s="9"/>
      <c r="BY44" s="9"/>
      <c r="BZ44" s="9"/>
      <c r="CA44" s="9"/>
      <c r="CB44" s="4" t="s">
        <v>382</v>
      </c>
      <c r="CC44" s="4"/>
      <c r="CD44" s="9"/>
      <c r="CE44" s="4"/>
      <c r="CF44" s="9"/>
      <c r="CG44" s="9"/>
      <c r="CH44" s="9"/>
      <c r="CI44" s="9"/>
      <c r="CJ44" s="9"/>
      <c r="CK44" s="9"/>
      <c r="CL44" s="4" t="s">
        <v>382</v>
      </c>
      <c r="CM44" s="4"/>
      <c r="CN44" s="9"/>
      <c r="CO44" s="4"/>
      <c r="CP44" s="9"/>
      <c r="CQ44" s="9"/>
      <c r="CR44" s="9"/>
      <c r="CS44" s="9"/>
      <c r="CT44" s="9"/>
      <c r="CU44" s="9"/>
      <c r="CV44" s="4" t="s">
        <v>382</v>
      </c>
      <c r="CW44" s="4"/>
      <c r="CX44" s="9"/>
      <c r="CY44" s="4"/>
      <c r="CZ44" s="9"/>
      <c r="DA44" s="9"/>
      <c r="DB44" s="9"/>
      <c r="DC44" s="9"/>
      <c r="DD44" s="9"/>
      <c r="DE44" s="9"/>
      <c r="DF44" s="4" t="s">
        <v>382</v>
      </c>
      <c r="DG44" s="4"/>
      <c r="DH44" s="9"/>
      <c r="DI44" s="4"/>
      <c r="DJ44" s="9"/>
      <c r="DK44" s="9"/>
      <c r="DL44" s="9"/>
      <c r="DM44" s="9"/>
      <c r="DN44" s="9"/>
      <c r="DO44" s="9"/>
      <c r="DP44" s="4" t="s">
        <v>382</v>
      </c>
      <c r="DQ44" s="4"/>
      <c r="DR44" s="9"/>
      <c r="DS44" s="4"/>
      <c r="DT44" s="9"/>
      <c r="DU44" s="9"/>
      <c r="DV44" s="9"/>
      <c r="DW44" s="9"/>
      <c r="DX44" s="9"/>
      <c r="DY44" s="9"/>
      <c r="DZ44" s="4">
        <v>0</v>
      </c>
      <c r="EA44" s="4">
        <v>0</v>
      </c>
      <c r="EB44" s="4">
        <v>0</v>
      </c>
      <c r="EC44" s="4">
        <v>0</v>
      </c>
      <c r="ED44" s="4">
        <v>10</v>
      </c>
      <c r="EE44" s="4">
        <v>16</v>
      </c>
      <c r="EF44" s="9">
        <v>5474.49</v>
      </c>
      <c r="EG44" s="2">
        <f>IF([1]Лист1!$C42=C44,1,0)</f>
        <v>1</v>
      </c>
    </row>
    <row r="45" spans="1:137" x14ac:dyDescent="0.25">
      <c r="A45" s="27">
        <v>42</v>
      </c>
      <c r="B45" s="28" t="s">
        <v>466</v>
      </c>
      <c r="C45" s="28" t="s">
        <v>513</v>
      </c>
      <c r="D45" s="1">
        <v>43466</v>
      </c>
      <c r="E45" s="1">
        <v>43830</v>
      </c>
      <c r="F45" s="9">
        <v>0</v>
      </c>
      <c r="G45" s="9">
        <v>0</v>
      </c>
      <c r="H45" s="9">
        <v>490937.69</v>
      </c>
      <c r="I45" s="9">
        <v>5232811.6499999994</v>
      </c>
      <c r="J45" s="9">
        <v>3585703.1880000005</v>
      </c>
      <c r="K45" s="9">
        <v>417391.68000000005</v>
      </c>
      <c r="L45" s="9">
        <v>1229716.7819999987</v>
      </c>
      <c r="M45" s="9">
        <v>5160543.8</v>
      </c>
      <c r="N45" s="9">
        <v>5160543.8</v>
      </c>
      <c r="O45" s="9">
        <v>0</v>
      </c>
      <c r="P45" s="9">
        <v>0</v>
      </c>
      <c r="Q45" s="9">
        <v>0</v>
      </c>
      <c r="R45" s="9">
        <v>0</v>
      </c>
      <c r="S45" s="9">
        <v>5160543.8</v>
      </c>
      <c r="T45" s="9">
        <v>0</v>
      </c>
      <c r="U45" s="9">
        <v>0</v>
      </c>
      <c r="V45" s="9">
        <v>563205.53</v>
      </c>
      <c r="W45" s="4" t="s">
        <v>238</v>
      </c>
      <c r="X45" s="6">
        <v>1229716.781999999</v>
      </c>
      <c r="Y45" s="8">
        <v>6.5699999999999994</v>
      </c>
      <c r="Z45" s="6">
        <v>0</v>
      </c>
      <c r="AA45" s="8">
        <v>2.41</v>
      </c>
      <c r="AB45" s="6">
        <v>70657.14</v>
      </c>
      <c r="AC45" s="8">
        <v>0</v>
      </c>
      <c r="AD45" s="6">
        <v>86098.800000000017</v>
      </c>
      <c r="AE45" s="8">
        <v>0.45999999999999996</v>
      </c>
      <c r="AF45" s="6">
        <v>649484.16000000015</v>
      </c>
      <c r="AG45" s="8">
        <v>3.4699999999999998</v>
      </c>
      <c r="AH45" s="6">
        <v>320062.79999999993</v>
      </c>
      <c r="AI45" s="8">
        <v>1.71</v>
      </c>
      <c r="AJ45" s="6">
        <v>911523.8400000002</v>
      </c>
      <c r="AK45" s="8">
        <v>4.87</v>
      </c>
      <c r="AL45" s="6">
        <v>5615.0399999999991</v>
      </c>
      <c r="AM45" s="8">
        <v>0.03</v>
      </c>
      <c r="AN45" s="6">
        <v>0</v>
      </c>
      <c r="AO45" s="8">
        <v>0</v>
      </c>
      <c r="AP45" s="6">
        <v>175940.87999999998</v>
      </c>
      <c r="AQ45" s="8">
        <v>0.94</v>
      </c>
      <c r="AR45" s="6">
        <v>209631.83999999994</v>
      </c>
      <c r="AS45" s="8">
        <v>1.1200000000000001</v>
      </c>
      <c r="AT45" s="6">
        <v>33690.720000000001</v>
      </c>
      <c r="AU45" s="8">
        <v>0.18</v>
      </c>
      <c r="AV45" s="6">
        <v>608306.16</v>
      </c>
      <c r="AW45" s="8">
        <v>3.25</v>
      </c>
      <c r="AX45" s="6">
        <v>23396.399999999998</v>
      </c>
      <c r="AY45" s="8">
        <v>0</v>
      </c>
      <c r="AZ45" s="6">
        <v>9358.5600000000031</v>
      </c>
      <c r="BA45" s="8">
        <v>0.05</v>
      </c>
      <c r="BB45" s="6">
        <v>417391.68000000005</v>
      </c>
      <c r="BC45" s="8">
        <v>2.23</v>
      </c>
      <c r="BD45" s="6">
        <v>481936.84800000011</v>
      </c>
      <c r="BE45" s="8">
        <v>2.56</v>
      </c>
      <c r="BF45" s="31">
        <f t="shared" si="2"/>
        <v>5232811.6499999994</v>
      </c>
      <c r="BG45" s="31">
        <f t="shared" si="3"/>
        <v>29.850000000000005</v>
      </c>
      <c r="BH45" s="4">
        <v>0</v>
      </c>
      <c r="BI45" s="4">
        <v>0</v>
      </c>
      <c r="BJ45" s="4">
        <v>0</v>
      </c>
      <c r="BK45" s="9">
        <v>0</v>
      </c>
      <c r="BL45" s="9">
        <v>0</v>
      </c>
      <c r="BM45" s="9">
        <v>0</v>
      </c>
      <c r="BN45" s="9">
        <v>0</v>
      </c>
      <c r="BO45" s="9">
        <v>0</v>
      </c>
      <c r="BP45" s="9">
        <v>0</v>
      </c>
      <c r="BQ45" s="9">
        <v>0</v>
      </c>
      <c r="BR45" s="4" t="s">
        <v>382</v>
      </c>
      <c r="BS45" s="4"/>
      <c r="BT45" s="9"/>
      <c r="BU45" s="4"/>
      <c r="BV45" s="9"/>
      <c r="BW45" s="9"/>
      <c r="BX45" s="9"/>
      <c r="BY45" s="9"/>
      <c r="BZ45" s="9"/>
      <c r="CA45" s="9"/>
      <c r="CB45" s="4" t="s">
        <v>382</v>
      </c>
      <c r="CC45" s="4"/>
      <c r="CD45" s="9"/>
      <c r="CE45" s="4"/>
      <c r="CF45" s="9"/>
      <c r="CG45" s="9"/>
      <c r="CH45" s="9"/>
      <c r="CI45" s="9"/>
      <c r="CJ45" s="9"/>
      <c r="CK45" s="9"/>
      <c r="CL45" s="4" t="s">
        <v>382</v>
      </c>
      <c r="CM45" s="4"/>
      <c r="CN45" s="9"/>
      <c r="CO45" s="4"/>
      <c r="CP45" s="9"/>
      <c r="CQ45" s="9"/>
      <c r="CR45" s="9"/>
      <c r="CS45" s="9"/>
      <c r="CT45" s="9"/>
      <c r="CU45" s="9"/>
      <c r="CV45" s="4" t="s">
        <v>382</v>
      </c>
      <c r="CW45" s="4"/>
      <c r="CX45" s="9"/>
      <c r="CY45" s="4"/>
      <c r="CZ45" s="9"/>
      <c r="DA45" s="9"/>
      <c r="DB45" s="9"/>
      <c r="DC45" s="9"/>
      <c r="DD45" s="9"/>
      <c r="DE45" s="9"/>
      <c r="DF45" s="4" t="s">
        <v>382</v>
      </c>
      <c r="DG45" s="4"/>
      <c r="DH45" s="9"/>
      <c r="DI45" s="4"/>
      <c r="DJ45" s="9"/>
      <c r="DK45" s="9"/>
      <c r="DL45" s="9"/>
      <c r="DM45" s="9"/>
      <c r="DN45" s="9"/>
      <c r="DO45" s="9"/>
      <c r="DP45" s="4" t="s">
        <v>382</v>
      </c>
      <c r="DQ45" s="4"/>
      <c r="DR45" s="9"/>
      <c r="DS45" s="4"/>
      <c r="DT45" s="9"/>
      <c r="DU45" s="9"/>
      <c r="DV45" s="9"/>
      <c r="DW45" s="9"/>
      <c r="DX45" s="9"/>
      <c r="DY45" s="9"/>
      <c r="DZ45" s="4">
        <v>0</v>
      </c>
      <c r="EA45" s="4">
        <v>0</v>
      </c>
      <c r="EB45" s="4">
        <v>0</v>
      </c>
      <c r="EC45" s="4">
        <v>0</v>
      </c>
      <c r="ED45" s="4">
        <v>15</v>
      </c>
      <c r="EE45" s="4">
        <v>19</v>
      </c>
      <c r="EF45" s="9">
        <v>37108.78</v>
      </c>
      <c r="EG45" s="2">
        <f>IF([1]Лист1!$C43=C45,1,0)</f>
        <v>1</v>
      </c>
    </row>
    <row r="46" spans="1:137" x14ac:dyDescent="0.25">
      <c r="A46" s="27">
        <v>43</v>
      </c>
      <c r="B46" s="28" t="s">
        <v>468</v>
      </c>
      <c r="C46" s="28" t="s">
        <v>514</v>
      </c>
      <c r="D46" s="1">
        <v>43466</v>
      </c>
      <c r="E46" s="1">
        <v>43830</v>
      </c>
      <c r="F46" s="9">
        <v>0</v>
      </c>
      <c r="G46" s="9">
        <v>0</v>
      </c>
      <c r="H46" s="9">
        <v>332078.19</v>
      </c>
      <c r="I46" s="9">
        <v>1324728.1500000001</v>
      </c>
      <c r="J46" s="9">
        <v>855086.22</v>
      </c>
      <c r="K46" s="9">
        <v>148133.03000000006</v>
      </c>
      <c r="L46" s="9">
        <v>321508.90000000014</v>
      </c>
      <c r="M46" s="9">
        <v>1270962.21</v>
      </c>
      <c r="N46" s="9">
        <v>1270962.21</v>
      </c>
      <c r="O46" s="9">
        <v>0</v>
      </c>
      <c r="P46" s="9">
        <v>0</v>
      </c>
      <c r="Q46" s="9">
        <v>0</v>
      </c>
      <c r="R46" s="9">
        <v>0</v>
      </c>
      <c r="S46" s="9">
        <v>1270962.21</v>
      </c>
      <c r="T46" s="9">
        <v>0</v>
      </c>
      <c r="U46" s="9">
        <v>0</v>
      </c>
      <c r="V46" s="9">
        <v>385844.16000000015</v>
      </c>
      <c r="W46" s="4" t="s">
        <v>238</v>
      </c>
      <c r="X46" s="6">
        <v>321508.90000000014</v>
      </c>
      <c r="Y46" s="8">
        <v>4.84</v>
      </c>
      <c r="Z46" s="6">
        <v>116912.18000000002</v>
      </c>
      <c r="AA46" s="8">
        <v>1.76</v>
      </c>
      <c r="AB46" s="6">
        <v>25075.260000000002</v>
      </c>
      <c r="AC46" s="8">
        <v>0</v>
      </c>
      <c r="AD46" s="6">
        <v>30556.62</v>
      </c>
      <c r="AE46" s="8">
        <v>0.45999999999999996</v>
      </c>
      <c r="AF46" s="6">
        <v>192639.32</v>
      </c>
      <c r="AG46" s="8">
        <v>2.9</v>
      </c>
      <c r="AH46" s="6">
        <v>0</v>
      </c>
      <c r="AI46" s="8">
        <v>0</v>
      </c>
      <c r="AJ46" s="6">
        <v>0</v>
      </c>
      <c r="AK46" s="8">
        <v>0</v>
      </c>
      <c r="AL46" s="6">
        <v>1992.7899999999995</v>
      </c>
      <c r="AM46" s="8">
        <v>0.03</v>
      </c>
      <c r="AN46" s="6">
        <v>0</v>
      </c>
      <c r="AO46" s="8">
        <v>0</v>
      </c>
      <c r="AP46" s="6">
        <v>62441.709999999992</v>
      </c>
      <c r="AQ46" s="8">
        <v>0.94</v>
      </c>
      <c r="AR46" s="6">
        <v>74398.640000000014</v>
      </c>
      <c r="AS46" s="8">
        <v>1.1200000000000001</v>
      </c>
      <c r="AT46" s="6">
        <v>11956.930000000004</v>
      </c>
      <c r="AU46" s="8">
        <v>0.18</v>
      </c>
      <c r="AV46" s="6">
        <v>215888.97999999995</v>
      </c>
      <c r="AW46" s="8">
        <v>3.25</v>
      </c>
      <c r="AX46" s="6">
        <v>8303.07</v>
      </c>
      <c r="AY46" s="8">
        <v>0</v>
      </c>
      <c r="AZ46" s="6">
        <v>3321.3799999999997</v>
      </c>
      <c r="BA46" s="8">
        <v>0.05</v>
      </c>
      <c r="BB46" s="6">
        <v>148133.03000000006</v>
      </c>
      <c r="BC46" s="8">
        <v>2.23</v>
      </c>
      <c r="BD46" s="6">
        <v>111599.34000000003</v>
      </c>
      <c r="BE46" s="8">
        <v>1.67</v>
      </c>
      <c r="BF46" s="31">
        <f t="shared" si="2"/>
        <v>1324728.1500000004</v>
      </c>
      <c r="BG46" s="31">
        <f t="shared" si="3"/>
        <v>19.43</v>
      </c>
      <c r="BH46" s="4">
        <v>0</v>
      </c>
      <c r="BI46" s="4">
        <v>0</v>
      </c>
      <c r="BJ46" s="4">
        <v>0</v>
      </c>
      <c r="BK46" s="9">
        <v>0</v>
      </c>
      <c r="BL46" s="9">
        <v>0</v>
      </c>
      <c r="BM46" s="9">
        <v>0</v>
      </c>
      <c r="BN46" s="9">
        <v>0</v>
      </c>
      <c r="BO46" s="9">
        <v>0</v>
      </c>
      <c r="BP46" s="9">
        <v>0</v>
      </c>
      <c r="BQ46" s="9">
        <v>0</v>
      </c>
      <c r="BR46" s="4" t="s">
        <v>382</v>
      </c>
      <c r="BS46" s="4"/>
      <c r="BT46" s="9"/>
      <c r="BU46" s="4"/>
      <c r="BV46" s="9"/>
      <c r="BW46" s="9"/>
      <c r="BX46" s="9"/>
      <c r="BY46" s="9"/>
      <c r="BZ46" s="9"/>
      <c r="CA46" s="9"/>
      <c r="CB46" s="4" t="s">
        <v>382</v>
      </c>
      <c r="CC46" s="4"/>
      <c r="CD46" s="9"/>
      <c r="CE46" s="4"/>
      <c r="CF46" s="9"/>
      <c r="CG46" s="9"/>
      <c r="CH46" s="9"/>
      <c r="CI46" s="9"/>
      <c r="CJ46" s="9"/>
      <c r="CK46" s="9"/>
      <c r="CL46" s="4" t="s">
        <v>382</v>
      </c>
      <c r="CM46" s="4"/>
      <c r="CN46" s="9"/>
      <c r="CO46" s="4"/>
      <c r="CP46" s="9"/>
      <c r="CQ46" s="9"/>
      <c r="CR46" s="9"/>
      <c r="CS46" s="9"/>
      <c r="CT46" s="9"/>
      <c r="CU46" s="9"/>
      <c r="CV46" s="4" t="s">
        <v>382</v>
      </c>
      <c r="CW46" s="4"/>
      <c r="CX46" s="9"/>
      <c r="CY46" s="4"/>
      <c r="CZ46" s="9"/>
      <c r="DA46" s="9"/>
      <c r="DB46" s="9"/>
      <c r="DC46" s="9"/>
      <c r="DD46" s="9"/>
      <c r="DE46" s="9"/>
      <c r="DF46" s="4" t="s">
        <v>382</v>
      </c>
      <c r="DG46" s="4"/>
      <c r="DH46" s="9"/>
      <c r="DI46" s="4"/>
      <c r="DJ46" s="9"/>
      <c r="DK46" s="9"/>
      <c r="DL46" s="9"/>
      <c r="DM46" s="9"/>
      <c r="DN46" s="9"/>
      <c r="DO46" s="9"/>
      <c r="DP46" s="4" t="s">
        <v>382</v>
      </c>
      <c r="DQ46" s="4"/>
      <c r="DR46" s="9"/>
      <c r="DS46" s="4"/>
      <c r="DT46" s="9"/>
      <c r="DU46" s="9"/>
      <c r="DV46" s="9"/>
      <c r="DW46" s="9"/>
      <c r="DX46" s="9"/>
      <c r="DY46" s="9"/>
      <c r="DZ46" s="4">
        <v>0</v>
      </c>
      <c r="EA46" s="4">
        <v>0</v>
      </c>
      <c r="EB46" s="4">
        <v>0</v>
      </c>
      <c r="EC46" s="4">
        <v>0</v>
      </c>
      <c r="ED46" s="4">
        <v>7</v>
      </c>
      <c r="EE46" s="4">
        <v>8</v>
      </c>
      <c r="EF46" s="9">
        <v>2232.62</v>
      </c>
      <c r="EG46" s="2">
        <f>IF([1]Лист1!$C44=C46,1,0)</f>
        <v>1</v>
      </c>
    </row>
    <row r="47" spans="1:137" x14ac:dyDescent="0.25">
      <c r="A47" s="27">
        <v>44</v>
      </c>
      <c r="B47" s="28" t="s">
        <v>470</v>
      </c>
      <c r="C47" s="28" t="s">
        <v>515</v>
      </c>
      <c r="D47" s="1">
        <v>43466</v>
      </c>
      <c r="E47" s="1">
        <v>43830</v>
      </c>
      <c r="F47" s="9">
        <v>0</v>
      </c>
      <c r="G47" s="9">
        <v>0</v>
      </c>
      <c r="H47" s="9">
        <v>142489.19</v>
      </c>
      <c r="I47" s="9">
        <v>1047103.0999999997</v>
      </c>
      <c r="J47" s="9">
        <v>664339.83999999985</v>
      </c>
      <c r="K47" s="9">
        <v>126117.24000000003</v>
      </c>
      <c r="L47" s="9">
        <v>256646.01999999993</v>
      </c>
      <c r="M47" s="9">
        <v>1075089.31</v>
      </c>
      <c r="N47" s="9">
        <v>1075089.31</v>
      </c>
      <c r="O47" s="9">
        <v>0</v>
      </c>
      <c r="P47" s="9">
        <v>0</v>
      </c>
      <c r="Q47" s="9">
        <v>0</v>
      </c>
      <c r="R47" s="9">
        <v>0</v>
      </c>
      <c r="S47" s="9">
        <v>1075089.31</v>
      </c>
      <c r="T47" s="9">
        <v>0</v>
      </c>
      <c r="U47" s="9">
        <v>0</v>
      </c>
      <c r="V47" s="9">
        <v>114503.00999999978</v>
      </c>
      <c r="W47" s="4" t="s">
        <v>238</v>
      </c>
      <c r="X47" s="6">
        <v>256646.01999999993</v>
      </c>
      <c r="Y47" s="8">
        <v>4.84</v>
      </c>
      <c r="Z47" s="6">
        <v>99536.370000000024</v>
      </c>
      <c r="AA47" s="8">
        <v>1.76</v>
      </c>
      <c r="AB47" s="6">
        <v>21349.439999999999</v>
      </c>
      <c r="AC47" s="8">
        <v>0</v>
      </c>
      <c r="AD47" s="6">
        <v>26015.280000000006</v>
      </c>
      <c r="AE47" s="8">
        <v>0.45999999999999996</v>
      </c>
      <c r="AF47" s="6">
        <v>164008.92000000001</v>
      </c>
      <c r="AG47" s="8">
        <v>2.9</v>
      </c>
      <c r="AH47" s="6">
        <v>0</v>
      </c>
      <c r="AI47" s="8">
        <v>0</v>
      </c>
      <c r="AJ47" s="6">
        <v>0</v>
      </c>
      <c r="AK47" s="8">
        <v>0</v>
      </c>
      <c r="AL47" s="6">
        <v>1696.6799999999994</v>
      </c>
      <c r="AM47" s="8">
        <v>0.03</v>
      </c>
      <c r="AN47" s="6">
        <v>0</v>
      </c>
      <c r="AO47" s="8">
        <v>0</v>
      </c>
      <c r="AP47" s="6">
        <v>53161.55999999999</v>
      </c>
      <c r="AQ47" s="8">
        <v>0.94</v>
      </c>
      <c r="AR47" s="6">
        <v>63341.399999999987</v>
      </c>
      <c r="AS47" s="8">
        <v>1.1200000000000001</v>
      </c>
      <c r="AT47" s="6">
        <v>10179.839999999998</v>
      </c>
      <c r="AU47" s="8">
        <v>0.18</v>
      </c>
      <c r="AV47" s="6">
        <v>183803.15999999995</v>
      </c>
      <c r="AW47" s="8">
        <v>3.25</v>
      </c>
      <c r="AX47" s="6">
        <v>7069.3499999999995</v>
      </c>
      <c r="AY47" s="8">
        <v>0</v>
      </c>
      <c r="AZ47" s="6">
        <v>2827.8000000000006</v>
      </c>
      <c r="BA47" s="8">
        <v>0.05</v>
      </c>
      <c r="BB47" s="6">
        <v>126117.24000000003</v>
      </c>
      <c r="BC47" s="8">
        <v>2.23</v>
      </c>
      <c r="BD47" s="6">
        <v>31350.040000000005</v>
      </c>
      <c r="BE47" s="8">
        <v>0.54999999999999993</v>
      </c>
      <c r="BF47" s="31">
        <f t="shared" si="2"/>
        <v>1047103.1</v>
      </c>
      <c r="BG47" s="31">
        <f t="shared" si="3"/>
        <v>18.309999999999999</v>
      </c>
      <c r="BH47" s="4">
        <v>0</v>
      </c>
      <c r="BI47" s="4">
        <v>0</v>
      </c>
      <c r="BJ47" s="4">
        <v>0</v>
      </c>
      <c r="BK47" s="9">
        <v>0</v>
      </c>
      <c r="BL47" s="9">
        <v>0</v>
      </c>
      <c r="BM47" s="9">
        <v>0</v>
      </c>
      <c r="BN47" s="9">
        <v>0</v>
      </c>
      <c r="BO47" s="9">
        <v>0</v>
      </c>
      <c r="BP47" s="9">
        <v>0</v>
      </c>
      <c r="BQ47" s="9">
        <v>0</v>
      </c>
      <c r="BR47" s="4" t="s">
        <v>382</v>
      </c>
      <c r="BS47" s="4"/>
      <c r="BT47" s="9"/>
      <c r="BU47" s="4"/>
      <c r="BV47" s="9"/>
      <c r="BW47" s="9"/>
      <c r="BX47" s="9"/>
      <c r="BY47" s="9"/>
      <c r="BZ47" s="9"/>
      <c r="CA47" s="9"/>
      <c r="CB47" s="4" t="s">
        <v>382</v>
      </c>
      <c r="CC47" s="4"/>
      <c r="CD47" s="9"/>
      <c r="CE47" s="4"/>
      <c r="CF47" s="9"/>
      <c r="CG47" s="9"/>
      <c r="CH47" s="9"/>
      <c r="CI47" s="9"/>
      <c r="CJ47" s="9"/>
      <c r="CK47" s="9"/>
      <c r="CL47" s="4" t="s">
        <v>382</v>
      </c>
      <c r="CM47" s="4"/>
      <c r="CN47" s="9"/>
      <c r="CO47" s="4"/>
      <c r="CP47" s="9"/>
      <c r="CQ47" s="9"/>
      <c r="CR47" s="9"/>
      <c r="CS47" s="9"/>
      <c r="CT47" s="9"/>
      <c r="CU47" s="9"/>
      <c r="CV47" s="4" t="s">
        <v>382</v>
      </c>
      <c r="CW47" s="4"/>
      <c r="CX47" s="9"/>
      <c r="CY47" s="4"/>
      <c r="CZ47" s="9"/>
      <c r="DA47" s="9"/>
      <c r="DB47" s="9"/>
      <c r="DC47" s="9"/>
      <c r="DD47" s="9"/>
      <c r="DE47" s="9"/>
      <c r="DF47" s="4" t="s">
        <v>382</v>
      </c>
      <c r="DG47" s="4"/>
      <c r="DH47" s="9"/>
      <c r="DI47" s="4"/>
      <c r="DJ47" s="9"/>
      <c r="DK47" s="9"/>
      <c r="DL47" s="9"/>
      <c r="DM47" s="9"/>
      <c r="DN47" s="9"/>
      <c r="DO47" s="9"/>
      <c r="DP47" s="4" t="s">
        <v>382</v>
      </c>
      <c r="DQ47" s="4"/>
      <c r="DR47" s="9"/>
      <c r="DS47" s="4"/>
      <c r="DT47" s="9"/>
      <c r="DU47" s="9"/>
      <c r="DV47" s="9"/>
      <c r="DW47" s="9"/>
      <c r="DX47" s="9"/>
      <c r="DY47" s="9"/>
      <c r="DZ47" s="4">
        <v>0</v>
      </c>
      <c r="EA47" s="4">
        <v>0</v>
      </c>
      <c r="EB47" s="4">
        <v>0</v>
      </c>
      <c r="EC47" s="4">
        <v>0</v>
      </c>
      <c r="ED47" s="4">
        <v>6</v>
      </c>
      <c r="EE47" s="4">
        <v>7</v>
      </c>
      <c r="EF47" s="9">
        <v>19303.02</v>
      </c>
      <c r="EG47" s="2">
        <f>IF([1]Лист1!$C45=C47,1,0)</f>
        <v>1</v>
      </c>
    </row>
    <row r="48" spans="1:137" x14ac:dyDescent="0.25">
      <c r="A48" s="27">
        <v>45</v>
      </c>
      <c r="B48" s="28" t="s">
        <v>389</v>
      </c>
      <c r="C48" s="28" t="s">
        <v>516</v>
      </c>
      <c r="D48" s="1">
        <v>43466</v>
      </c>
      <c r="E48" s="1">
        <v>43830</v>
      </c>
      <c r="F48" s="9">
        <v>0</v>
      </c>
      <c r="G48" s="9">
        <v>0</v>
      </c>
      <c r="H48" s="9">
        <v>89210.15</v>
      </c>
      <c r="I48" s="9">
        <v>787464.85600000015</v>
      </c>
      <c r="J48" s="9">
        <v>505928.27600000001</v>
      </c>
      <c r="K48" s="9">
        <v>91362.840000000026</v>
      </c>
      <c r="L48" s="9">
        <v>190173.74000000008</v>
      </c>
      <c r="M48" s="9">
        <v>788140.47999999975</v>
      </c>
      <c r="N48" s="9">
        <v>786640.47999999975</v>
      </c>
      <c r="O48" s="9">
        <v>0</v>
      </c>
      <c r="P48" s="9">
        <v>0</v>
      </c>
      <c r="Q48" s="9">
        <v>1500</v>
      </c>
      <c r="R48" s="9">
        <v>0</v>
      </c>
      <c r="S48" s="9">
        <v>788140.47999999975</v>
      </c>
      <c r="T48" s="9">
        <v>0</v>
      </c>
      <c r="U48" s="9">
        <v>0</v>
      </c>
      <c r="V48" s="9">
        <v>88534.526000000362</v>
      </c>
      <c r="W48" s="4" t="s">
        <v>238</v>
      </c>
      <c r="X48" s="6">
        <v>190173.74000000005</v>
      </c>
      <c r="Y48" s="8">
        <v>4.84</v>
      </c>
      <c r="Z48" s="6">
        <v>70922.969999999987</v>
      </c>
      <c r="AA48" s="8">
        <v>1.76</v>
      </c>
      <c r="AB48" s="6">
        <v>15212.19</v>
      </c>
      <c r="AC48" s="8">
        <v>0</v>
      </c>
      <c r="AD48" s="6">
        <v>18536.759999999998</v>
      </c>
      <c r="AE48" s="8">
        <v>0.45999999999999996</v>
      </c>
      <c r="AF48" s="6">
        <v>152323.43999999997</v>
      </c>
      <c r="AG48" s="8">
        <v>3.78</v>
      </c>
      <c r="AH48" s="6">
        <v>0</v>
      </c>
      <c r="AI48" s="8">
        <v>0</v>
      </c>
      <c r="AJ48" s="6">
        <v>0</v>
      </c>
      <c r="AK48" s="8">
        <v>0</v>
      </c>
      <c r="AL48" s="6">
        <v>1209</v>
      </c>
      <c r="AM48" s="8">
        <v>0.03</v>
      </c>
      <c r="AN48" s="6">
        <v>0</v>
      </c>
      <c r="AO48" s="8">
        <v>0</v>
      </c>
      <c r="AP48" s="6">
        <v>37879.44000000001</v>
      </c>
      <c r="AQ48" s="8">
        <v>0.94</v>
      </c>
      <c r="AR48" s="6">
        <v>45132.839999999989</v>
      </c>
      <c r="AS48" s="8">
        <v>1.1200000000000001</v>
      </c>
      <c r="AT48" s="6">
        <v>7253.5200000000013</v>
      </c>
      <c r="AU48" s="8">
        <v>0.18</v>
      </c>
      <c r="AV48" s="6">
        <v>130966.08000000002</v>
      </c>
      <c r="AW48" s="8">
        <v>3.25</v>
      </c>
      <c r="AX48" s="6">
        <v>5037.1500000000005</v>
      </c>
      <c r="AY48" s="8">
        <v>0</v>
      </c>
      <c r="AZ48" s="6">
        <v>2014.9200000000003</v>
      </c>
      <c r="BA48" s="8">
        <v>0.05</v>
      </c>
      <c r="BB48" s="6">
        <v>91062.840000000026</v>
      </c>
      <c r="BC48" s="8">
        <v>2.23</v>
      </c>
      <c r="BD48" s="6">
        <v>19439.965999999997</v>
      </c>
      <c r="BE48" s="8">
        <v>0.48</v>
      </c>
      <c r="BF48" s="31">
        <f t="shared" si="2"/>
        <v>787164.85600000015</v>
      </c>
      <c r="BG48" s="31">
        <f t="shared" si="3"/>
        <v>19.12</v>
      </c>
      <c r="BH48" s="4">
        <v>0</v>
      </c>
      <c r="BI48" s="4">
        <v>0</v>
      </c>
      <c r="BJ48" s="4">
        <v>0</v>
      </c>
      <c r="BK48" s="9">
        <v>0</v>
      </c>
      <c r="BL48" s="9">
        <v>0</v>
      </c>
      <c r="BM48" s="9">
        <v>0</v>
      </c>
      <c r="BN48" s="9">
        <v>0</v>
      </c>
      <c r="BO48" s="9">
        <v>0</v>
      </c>
      <c r="BP48" s="9">
        <v>0</v>
      </c>
      <c r="BQ48" s="9">
        <v>0</v>
      </c>
      <c r="BR48" s="4" t="s">
        <v>382</v>
      </c>
      <c r="BS48" s="4"/>
      <c r="BT48" s="9"/>
      <c r="BU48" s="4"/>
      <c r="BV48" s="9"/>
      <c r="BW48" s="9"/>
      <c r="BX48" s="9"/>
      <c r="BY48" s="9"/>
      <c r="BZ48" s="9"/>
      <c r="CA48" s="9"/>
      <c r="CB48" s="4" t="s">
        <v>382</v>
      </c>
      <c r="CC48" s="4"/>
      <c r="CD48" s="9"/>
      <c r="CE48" s="4"/>
      <c r="CF48" s="9"/>
      <c r="CG48" s="9"/>
      <c r="CH48" s="9"/>
      <c r="CI48" s="9"/>
      <c r="CJ48" s="9"/>
      <c r="CK48" s="9"/>
      <c r="CL48" s="4" t="s">
        <v>382</v>
      </c>
      <c r="CM48" s="4"/>
      <c r="CN48" s="9"/>
      <c r="CO48" s="4"/>
      <c r="CP48" s="9"/>
      <c r="CQ48" s="9"/>
      <c r="CR48" s="9"/>
      <c r="CS48" s="9"/>
      <c r="CT48" s="9"/>
      <c r="CU48" s="9"/>
      <c r="CV48" s="4" t="s">
        <v>382</v>
      </c>
      <c r="CW48" s="4"/>
      <c r="CX48" s="9"/>
      <c r="CY48" s="4"/>
      <c r="CZ48" s="9"/>
      <c r="DA48" s="9"/>
      <c r="DB48" s="9"/>
      <c r="DC48" s="9"/>
      <c r="DD48" s="9"/>
      <c r="DE48" s="9"/>
      <c r="DF48" s="4" t="s">
        <v>382</v>
      </c>
      <c r="DG48" s="4"/>
      <c r="DH48" s="9"/>
      <c r="DI48" s="4"/>
      <c r="DJ48" s="9"/>
      <c r="DK48" s="9"/>
      <c r="DL48" s="9"/>
      <c r="DM48" s="9"/>
      <c r="DN48" s="9"/>
      <c r="DO48" s="9"/>
      <c r="DP48" s="4" t="s">
        <v>382</v>
      </c>
      <c r="DQ48" s="4"/>
      <c r="DR48" s="9"/>
      <c r="DS48" s="4"/>
      <c r="DT48" s="9"/>
      <c r="DU48" s="9"/>
      <c r="DV48" s="9"/>
      <c r="DW48" s="9"/>
      <c r="DX48" s="9"/>
      <c r="DY48" s="9"/>
      <c r="DZ48" s="4">
        <v>0</v>
      </c>
      <c r="EA48" s="4">
        <v>0</v>
      </c>
      <c r="EB48" s="4">
        <v>0</v>
      </c>
      <c r="EC48" s="4">
        <v>0</v>
      </c>
      <c r="ED48" s="4">
        <v>5</v>
      </c>
      <c r="EE48" s="4">
        <v>6</v>
      </c>
      <c r="EF48" s="9">
        <v>11879.41</v>
      </c>
      <c r="EG48" s="2">
        <f>IF([1]Лист1!$C46=C48,1,0)</f>
        <v>1</v>
      </c>
    </row>
    <row r="49" spans="1:137" x14ac:dyDescent="0.25">
      <c r="A49" s="27">
        <v>46</v>
      </c>
      <c r="B49" s="28" t="s">
        <v>390</v>
      </c>
      <c r="C49" s="28" t="s">
        <v>517</v>
      </c>
      <c r="D49" s="1">
        <v>43466</v>
      </c>
      <c r="E49" s="1">
        <v>43830</v>
      </c>
      <c r="F49" s="9">
        <v>0</v>
      </c>
      <c r="G49" s="9">
        <v>0</v>
      </c>
      <c r="H49" s="9">
        <v>281971.17</v>
      </c>
      <c r="I49" s="9">
        <v>1130490.17</v>
      </c>
      <c r="J49" s="9">
        <v>736365.02</v>
      </c>
      <c r="K49" s="9">
        <v>125887.04999999999</v>
      </c>
      <c r="L49" s="9">
        <v>268238.09999999992</v>
      </c>
      <c r="M49" s="9">
        <v>1217514.9000000001</v>
      </c>
      <c r="N49" s="9">
        <v>1217514.9000000001</v>
      </c>
      <c r="O49" s="9">
        <v>0</v>
      </c>
      <c r="P49" s="9">
        <v>0</v>
      </c>
      <c r="Q49" s="9">
        <v>0</v>
      </c>
      <c r="R49" s="9">
        <v>0</v>
      </c>
      <c r="S49" s="9">
        <v>1217514.9000000001</v>
      </c>
      <c r="T49" s="9">
        <v>0</v>
      </c>
      <c r="U49" s="9">
        <v>0</v>
      </c>
      <c r="V49" s="9">
        <v>194946.43999999971</v>
      </c>
      <c r="W49" s="4" t="s">
        <v>238</v>
      </c>
      <c r="X49" s="6">
        <v>268238.09999999992</v>
      </c>
      <c r="Y49" s="8">
        <v>4.84</v>
      </c>
      <c r="Z49" s="6">
        <v>99354.87</v>
      </c>
      <c r="AA49" s="8">
        <v>1.76</v>
      </c>
      <c r="AB49" s="6">
        <v>21310.920000000002</v>
      </c>
      <c r="AC49" s="8">
        <v>0</v>
      </c>
      <c r="AD49" s="6">
        <v>25967.699999999993</v>
      </c>
      <c r="AE49" s="8">
        <v>0.45999999999999996</v>
      </c>
      <c r="AF49" s="6">
        <v>213387.03</v>
      </c>
      <c r="AG49" s="8">
        <v>3.78</v>
      </c>
      <c r="AH49" s="6">
        <v>0</v>
      </c>
      <c r="AI49" s="8">
        <v>0</v>
      </c>
      <c r="AJ49" s="6">
        <v>0</v>
      </c>
      <c r="AK49" s="8">
        <v>0</v>
      </c>
      <c r="AL49" s="6">
        <v>1693.5299999999997</v>
      </c>
      <c r="AM49" s="8">
        <v>0.03</v>
      </c>
      <c r="AN49" s="6">
        <v>0</v>
      </c>
      <c r="AO49" s="8">
        <v>0</v>
      </c>
      <c r="AP49" s="6">
        <v>53064.540000000008</v>
      </c>
      <c r="AQ49" s="8">
        <v>0.94</v>
      </c>
      <c r="AR49" s="6">
        <v>63225.81</v>
      </c>
      <c r="AS49" s="8">
        <v>1.1200000000000001</v>
      </c>
      <c r="AT49" s="6">
        <v>10161.269999999999</v>
      </c>
      <c r="AU49" s="8">
        <v>0.18</v>
      </c>
      <c r="AV49" s="6">
        <v>183467.69999999998</v>
      </c>
      <c r="AW49" s="8">
        <v>3.25</v>
      </c>
      <c r="AX49" s="6">
        <v>7056.5999999999995</v>
      </c>
      <c r="AY49" s="8">
        <v>0</v>
      </c>
      <c r="AZ49" s="6">
        <v>2822.5799999999995</v>
      </c>
      <c r="BA49" s="8">
        <v>0.05</v>
      </c>
      <c r="BB49" s="6">
        <v>125887.04999999999</v>
      </c>
      <c r="BC49" s="8">
        <v>2.23</v>
      </c>
      <c r="BD49" s="6">
        <v>54852.47</v>
      </c>
      <c r="BE49" s="8">
        <v>0.96</v>
      </c>
      <c r="BF49" s="31">
        <f t="shared" si="2"/>
        <v>1130490.17</v>
      </c>
      <c r="BG49" s="31">
        <f t="shared" si="3"/>
        <v>19.600000000000001</v>
      </c>
      <c r="BH49" s="4">
        <v>0</v>
      </c>
      <c r="BI49" s="4">
        <v>0</v>
      </c>
      <c r="BJ49" s="4">
        <v>0</v>
      </c>
      <c r="BK49" s="9">
        <v>0</v>
      </c>
      <c r="BL49" s="9">
        <v>0</v>
      </c>
      <c r="BM49" s="9">
        <v>0</v>
      </c>
      <c r="BN49" s="9">
        <v>0</v>
      </c>
      <c r="BO49" s="9">
        <v>0</v>
      </c>
      <c r="BP49" s="9">
        <v>0</v>
      </c>
      <c r="BQ49" s="9">
        <v>0</v>
      </c>
      <c r="BR49" s="4" t="s">
        <v>382</v>
      </c>
      <c r="BS49" s="4"/>
      <c r="BT49" s="9"/>
      <c r="BU49" s="4"/>
      <c r="BV49" s="9"/>
      <c r="BW49" s="9"/>
      <c r="BX49" s="9"/>
      <c r="BY49" s="9"/>
      <c r="BZ49" s="9"/>
      <c r="CA49" s="9"/>
      <c r="CB49" s="4" t="s">
        <v>382</v>
      </c>
      <c r="CC49" s="4"/>
      <c r="CD49" s="9"/>
      <c r="CE49" s="4"/>
      <c r="CF49" s="9"/>
      <c r="CG49" s="9"/>
      <c r="CH49" s="9"/>
      <c r="CI49" s="9"/>
      <c r="CJ49" s="9"/>
      <c r="CK49" s="9"/>
      <c r="CL49" s="4" t="s">
        <v>382</v>
      </c>
      <c r="CM49" s="4"/>
      <c r="CN49" s="9"/>
      <c r="CO49" s="4"/>
      <c r="CP49" s="9"/>
      <c r="CQ49" s="9"/>
      <c r="CR49" s="9"/>
      <c r="CS49" s="9"/>
      <c r="CT49" s="9"/>
      <c r="CU49" s="9"/>
      <c r="CV49" s="4" t="s">
        <v>382</v>
      </c>
      <c r="CW49" s="4"/>
      <c r="CX49" s="9"/>
      <c r="CY49" s="4"/>
      <c r="CZ49" s="9"/>
      <c r="DA49" s="9"/>
      <c r="DB49" s="9"/>
      <c r="DC49" s="9"/>
      <c r="DD49" s="9"/>
      <c r="DE49" s="9"/>
      <c r="DF49" s="4" t="s">
        <v>382</v>
      </c>
      <c r="DG49" s="4"/>
      <c r="DH49" s="9"/>
      <c r="DI49" s="4"/>
      <c r="DJ49" s="9"/>
      <c r="DK49" s="9"/>
      <c r="DL49" s="9"/>
      <c r="DM49" s="9"/>
      <c r="DN49" s="9"/>
      <c r="DO49" s="9"/>
      <c r="DP49" s="4" t="s">
        <v>382</v>
      </c>
      <c r="DQ49" s="4"/>
      <c r="DR49" s="9"/>
      <c r="DS49" s="4"/>
      <c r="DT49" s="9"/>
      <c r="DU49" s="9"/>
      <c r="DV49" s="9"/>
      <c r="DW49" s="9"/>
      <c r="DX49" s="9"/>
      <c r="DY49" s="9"/>
      <c r="DZ49" s="4">
        <v>0</v>
      </c>
      <c r="EA49" s="4">
        <v>0</v>
      </c>
      <c r="EB49" s="4">
        <v>0</v>
      </c>
      <c r="EC49" s="4">
        <v>0</v>
      </c>
      <c r="ED49" s="4">
        <v>20</v>
      </c>
      <c r="EE49" s="4">
        <v>21</v>
      </c>
      <c r="EF49" s="9">
        <v>68310.180000000022</v>
      </c>
      <c r="EG49" s="2">
        <f>IF([1]Лист1!$C47=C49,1,0)</f>
        <v>1</v>
      </c>
    </row>
    <row r="50" spans="1:137" x14ac:dyDescent="0.25">
      <c r="A50" s="27">
        <v>47</v>
      </c>
      <c r="B50" s="28" t="s">
        <v>472</v>
      </c>
      <c r="C50" s="28" t="s">
        <v>518</v>
      </c>
      <c r="D50" s="1">
        <v>43466</v>
      </c>
      <c r="E50" s="1">
        <v>43830</v>
      </c>
      <c r="F50" s="9">
        <v>0</v>
      </c>
      <c r="G50" s="9">
        <v>0</v>
      </c>
      <c r="H50" s="9">
        <v>621837.05000000005</v>
      </c>
      <c r="I50" s="9">
        <v>4070953.2300000009</v>
      </c>
      <c r="J50" s="9">
        <v>2853146.7600000002</v>
      </c>
      <c r="K50" s="9">
        <v>310707.72000000003</v>
      </c>
      <c r="L50" s="9">
        <v>907098.75000000035</v>
      </c>
      <c r="M50" s="9">
        <v>4093099.12</v>
      </c>
      <c r="N50" s="9">
        <v>4093099.12</v>
      </c>
      <c r="O50" s="9">
        <v>0</v>
      </c>
      <c r="P50" s="9">
        <v>0</v>
      </c>
      <c r="Q50" s="9">
        <v>0</v>
      </c>
      <c r="R50" s="9">
        <v>0</v>
      </c>
      <c r="S50" s="9">
        <v>4093099.12</v>
      </c>
      <c r="T50" s="9">
        <v>0</v>
      </c>
      <c r="U50" s="9">
        <v>0</v>
      </c>
      <c r="V50" s="9">
        <v>599691.19000000041</v>
      </c>
      <c r="W50" s="4" t="s">
        <v>238</v>
      </c>
      <c r="X50" s="6">
        <v>907098.75000000035</v>
      </c>
      <c r="Y50" s="8">
        <v>6.5699999999999994</v>
      </c>
      <c r="Z50" s="6">
        <v>335787.2099999999</v>
      </c>
      <c r="AA50" s="8">
        <v>2.41</v>
      </c>
      <c r="AB50" s="6">
        <v>52597.38</v>
      </c>
      <c r="AC50" s="8">
        <v>0</v>
      </c>
      <c r="AD50" s="6">
        <v>64092.240000000005</v>
      </c>
      <c r="AE50" s="8">
        <v>0.45999999999999996</v>
      </c>
      <c r="AF50" s="6">
        <v>404059.31999999989</v>
      </c>
      <c r="AG50" s="8">
        <v>2.9</v>
      </c>
      <c r="AH50" s="6">
        <v>238255.68000000005</v>
      </c>
      <c r="AI50" s="8">
        <v>1.71</v>
      </c>
      <c r="AJ50" s="6">
        <v>678541.08</v>
      </c>
      <c r="AK50" s="8">
        <v>4.87</v>
      </c>
      <c r="AL50" s="6">
        <v>4179.96</v>
      </c>
      <c r="AM50" s="8">
        <v>0.03</v>
      </c>
      <c r="AN50" s="6">
        <v>0</v>
      </c>
      <c r="AO50" s="8">
        <v>0</v>
      </c>
      <c r="AP50" s="6">
        <v>130971</v>
      </c>
      <c r="AQ50" s="8">
        <v>0.94</v>
      </c>
      <c r="AR50" s="6">
        <v>156050.51999999996</v>
      </c>
      <c r="AS50" s="8">
        <v>1.1200000000000001</v>
      </c>
      <c r="AT50" s="6">
        <v>25079.519999999993</v>
      </c>
      <c r="AU50" s="8">
        <v>0.18</v>
      </c>
      <c r="AV50" s="6">
        <v>452825.16000000015</v>
      </c>
      <c r="AW50" s="8">
        <v>3.25</v>
      </c>
      <c r="AX50" s="6">
        <v>17416.349999999999</v>
      </c>
      <c r="AY50" s="8">
        <v>0</v>
      </c>
      <c r="AZ50" s="6">
        <v>6966.6000000000013</v>
      </c>
      <c r="BA50" s="8">
        <v>0.05</v>
      </c>
      <c r="BB50" s="6">
        <v>310707.72000000003</v>
      </c>
      <c r="BC50" s="8">
        <v>2.23</v>
      </c>
      <c r="BD50" s="6">
        <v>286324.74</v>
      </c>
      <c r="BE50" s="8">
        <v>2.06</v>
      </c>
      <c r="BF50" s="31">
        <f t="shared" si="2"/>
        <v>4070953.2300000004</v>
      </c>
      <c r="BG50" s="31">
        <f t="shared" si="3"/>
        <v>28.780000000000005</v>
      </c>
      <c r="BH50" s="4">
        <v>0</v>
      </c>
      <c r="BI50" s="4">
        <v>0</v>
      </c>
      <c r="BJ50" s="4">
        <v>0</v>
      </c>
      <c r="BK50" s="9">
        <v>0</v>
      </c>
      <c r="BL50" s="9">
        <v>0</v>
      </c>
      <c r="BM50" s="9">
        <v>0</v>
      </c>
      <c r="BN50" s="9">
        <v>0</v>
      </c>
      <c r="BO50" s="9">
        <v>0</v>
      </c>
      <c r="BP50" s="9">
        <v>0</v>
      </c>
      <c r="BQ50" s="9">
        <v>0</v>
      </c>
      <c r="BR50" s="4" t="s">
        <v>382</v>
      </c>
      <c r="BS50" s="4"/>
      <c r="BT50" s="9"/>
      <c r="BU50" s="4"/>
      <c r="BV50" s="9"/>
      <c r="BW50" s="9"/>
      <c r="BX50" s="9"/>
      <c r="BY50" s="9"/>
      <c r="BZ50" s="9"/>
      <c r="CA50" s="9"/>
      <c r="CB50" s="4" t="s">
        <v>382</v>
      </c>
      <c r="CC50" s="4"/>
      <c r="CD50" s="9"/>
      <c r="CE50" s="4"/>
      <c r="CF50" s="9"/>
      <c r="CG50" s="9"/>
      <c r="CH50" s="9"/>
      <c r="CI50" s="9"/>
      <c r="CJ50" s="9"/>
      <c r="CK50" s="9"/>
      <c r="CL50" s="4" t="s">
        <v>382</v>
      </c>
      <c r="CM50" s="4"/>
      <c r="CN50" s="9"/>
      <c r="CO50" s="4"/>
      <c r="CP50" s="9"/>
      <c r="CQ50" s="9"/>
      <c r="CR50" s="9"/>
      <c r="CS50" s="9"/>
      <c r="CT50" s="9"/>
      <c r="CU50" s="9"/>
      <c r="CV50" s="4" t="s">
        <v>382</v>
      </c>
      <c r="CW50" s="4"/>
      <c r="CX50" s="9"/>
      <c r="CY50" s="4"/>
      <c r="CZ50" s="9"/>
      <c r="DA50" s="9"/>
      <c r="DB50" s="9"/>
      <c r="DC50" s="9"/>
      <c r="DD50" s="9"/>
      <c r="DE50" s="9"/>
      <c r="DF50" s="4" t="s">
        <v>382</v>
      </c>
      <c r="DG50" s="4"/>
      <c r="DH50" s="9"/>
      <c r="DI50" s="4"/>
      <c r="DJ50" s="9"/>
      <c r="DK50" s="9"/>
      <c r="DL50" s="9"/>
      <c r="DM50" s="9"/>
      <c r="DN50" s="9"/>
      <c r="DO50" s="9"/>
      <c r="DP50" s="4" t="s">
        <v>382</v>
      </c>
      <c r="DQ50" s="4"/>
      <c r="DR50" s="9"/>
      <c r="DS50" s="4"/>
      <c r="DT50" s="9"/>
      <c r="DU50" s="9"/>
      <c r="DV50" s="9"/>
      <c r="DW50" s="9"/>
      <c r="DX50" s="9"/>
      <c r="DY50" s="9"/>
      <c r="DZ50" s="4">
        <v>0</v>
      </c>
      <c r="EA50" s="4">
        <v>0</v>
      </c>
      <c r="EB50" s="4">
        <v>0</v>
      </c>
      <c r="EC50" s="4">
        <v>0</v>
      </c>
      <c r="ED50" s="4">
        <v>22</v>
      </c>
      <c r="EE50" s="4">
        <v>24</v>
      </c>
      <c r="EF50" s="9">
        <v>133100.18000000005</v>
      </c>
      <c r="EG50" s="2">
        <f>IF([1]Лист1!$C48=C50,1,0)</f>
        <v>1</v>
      </c>
    </row>
    <row r="51" spans="1:137" x14ac:dyDescent="0.25">
      <c r="A51" s="27">
        <v>48</v>
      </c>
      <c r="B51" s="28" t="s">
        <v>391</v>
      </c>
      <c r="C51" s="28" t="s">
        <v>519</v>
      </c>
      <c r="D51" s="1">
        <v>43466</v>
      </c>
      <c r="E51" s="1">
        <v>43830</v>
      </c>
      <c r="F51" s="9">
        <v>0</v>
      </c>
      <c r="G51" s="9">
        <v>0</v>
      </c>
      <c r="H51" s="9">
        <v>66345.919999999998</v>
      </c>
      <c r="I51" s="9">
        <v>584950.01</v>
      </c>
      <c r="J51" s="9">
        <v>331255.29000000004</v>
      </c>
      <c r="K51" s="9">
        <v>105174.71999999999</v>
      </c>
      <c r="L51" s="9">
        <v>148520.00000000003</v>
      </c>
      <c r="M51" s="9">
        <v>611930.75</v>
      </c>
      <c r="N51" s="9">
        <v>611930.75</v>
      </c>
      <c r="O51" s="9">
        <v>0</v>
      </c>
      <c r="P51" s="9">
        <v>0</v>
      </c>
      <c r="Q51" s="9">
        <v>0</v>
      </c>
      <c r="R51" s="9">
        <v>0</v>
      </c>
      <c r="S51" s="9">
        <v>611930.75</v>
      </c>
      <c r="T51" s="9">
        <v>0</v>
      </c>
      <c r="U51" s="9">
        <v>0</v>
      </c>
      <c r="V51" s="9">
        <v>39365.180000000051</v>
      </c>
      <c r="W51" s="4" t="s">
        <v>238</v>
      </c>
      <c r="X51" s="6">
        <v>148520.00000000003</v>
      </c>
      <c r="Y51" s="8">
        <v>4.4499999999999993</v>
      </c>
      <c r="Z51" s="6">
        <v>0</v>
      </c>
      <c r="AA51" s="8">
        <v>1.76</v>
      </c>
      <c r="AB51" s="6">
        <v>12604.26</v>
      </c>
      <c r="AC51" s="8">
        <v>0</v>
      </c>
      <c r="AD51" s="6">
        <v>5676</v>
      </c>
      <c r="AE51" s="8">
        <v>0.17</v>
      </c>
      <c r="AF51" s="6">
        <v>96827.520000000019</v>
      </c>
      <c r="AG51" s="8">
        <v>2.9</v>
      </c>
      <c r="AH51" s="6">
        <v>0</v>
      </c>
      <c r="AI51" s="8">
        <v>0</v>
      </c>
      <c r="AJ51" s="6">
        <v>0</v>
      </c>
      <c r="AK51" s="8">
        <v>0</v>
      </c>
      <c r="AL51" s="6">
        <v>333.84</v>
      </c>
      <c r="AM51" s="8">
        <v>0.01</v>
      </c>
      <c r="AN51" s="6">
        <v>0</v>
      </c>
      <c r="AO51" s="8">
        <v>0</v>
      </c>
      <c r="AP51" s="6">
        <v>31385.519999999993</v>
      </c>
      <c r="AQ51" s="8">
        <v>0.94</v>
      </c>
      <c r="AR51" s="6">
        <v>37395.480000000003</v>
      </c>
      <c r="AS51" s="8">
        <v>1.1200000000000001</v>
      </c>
      <c r="AT51" s="6">
        <v>5008.32</v>
      </c>
      <c r="AU51" s="8">
        <v>0.15</v>
      </c>
      <c r="AV51" s="6">
        <v>103505.28</v>
      </c>
      <c r="AW51" s="8">
        <v>3.1</v>
      </c>
      <c r="AX51" s="6">
        <v>4173.6000000000004</v>
      </c>
      <c r="AY51" s="8">
        <v>0</v>
      </c>
      <c r="AZ51" s="6">
        <v>333.84</v>
      </c>
      <c r="BA51" s="8">
        <v>0.01</v>
      </c>
      <c r="BB51" s="6">
        <v>105174.71999999999</v>
      </c>
      <c r="BC51" s="8">
        <v>3.15</v>
      </c>
      <c r="BD51" s="6">
        <v>36903.229999999996</v>
      </c>
      <c r="BE51" s="8">
        <v>1.1000000000000001</v>
      </c>
      <c r="BF51" s="31">
        <f t="shared" si="2"/>
        <v>587841.6100000001</v>
      </c>
      <c r="BG51" s="31">
        <f t="shared" si="3"/>
        <v>18.86</v>
      </c>
      <c r="BH51" s="4">
        <v>0</v>
      </c>
      <c r="BI51" s="4">
        <v>0</v>
      </c>
      <c r="BJ51" s="4">
        <v>0</v>
      </c>
      <c r="BK51" s="9">
        <v>0</v>
      </c>
      <c r="BL51" s="9">
        <v>0</v>
      </c>
      <c r="BM51" s="9">
        <v>0</v>
      </c>
      <c r="BN51" s="9">
        <v>0</v>
      </c>
      <c r="BO51" s="9">
        <v>0</v>
      </c>
      <c r="BP51" s="9">
        <v>0</v>
      </c>
      <c r="BQ51" s="9">
        <v>0</v>
      </c>
      <c r="BR51" s="4" t="s">
        <v>382</v>
      </c>
      <c r="BS51" s="4"/>
      <c r="BT51" s="9"/>
      <c r="BU51" s="4"/>
      <c r="BV51" s="9"/>
      <c r="BW51" s="9"/>
      <c r="BX51" s="9"/>
      <c r="BY51" s="9"/>
      <c r="BZ51" s="9"/>
      <c r="CA51" s="9"/>
      <c r="CB51" s="4" t="s">
        <v>382</v>
      </c>
      <c r="CC51" s="4"/>
      <c r="CD51" s="9"/>
      <c r="CE51" s="4"/>
      <c r="CF51" s="9"/>
      <c r="CG51" s="9"/>
      <c r="CH51" s="9"/>
      <c r="CI51" s="9"/>
      <c r="CJ51" s="9"/>
      <c r="CK51" s="9"/>
      <c r="CL51" s="4" t="s">
        <v>382</v>
      </c>
      <c r="CM51" s="4"/>
      <c r="CN51" s="9"/>
      <c r="CO51" s="4"/>
      <c r="CP51" s="9"/>
      <c r="CQ51" s="9"/>
      <c r="CR51" s="9"/>
      <c r="CS51" s="9"/>
      <c r="CT51" s="9"/>
      <c r="CU51" s="9"/>
      <c r="CV51" s="4" t="s">
        <v>382</v>
      </c>
      <c r="CW51" s="4"/>
      <c r="CX51" s="9"/>
      <c r="CY51" s="4"/>
      <c r="CZ51" s="9"/>
      <c r="DA51" s="9"/>
      <c r="DB51" s="9"/>
      <c r="DC51" s="9"/>
      <c r="DD51" s="9"/>
      <c r="DE51" s="9"/>
      <c r="DF51" s="4" t="s">
        <v>382</v>
      </c>
      <c r="DG51" s="4"/>
      <c r="DH51" s="9"/>
      <c r="DI51" s="4"/>
      <c r="DJ51" s="9"/>
      <c r="DK51" s="9"/>
      <c r="DL51" s="9"/>
      <c r="DM51" s="9"/>
      <c r="DN51" s="9"/>
      <c r="DO51" s="9"/>
      <c r="DP51" s="4" t="s">
        <v>382</v>
      </c>
      <c r="DQ51" s="4"/>
      <c r="DR51" s="9"/>
      <c r="DS51" s="4"/>
      <c r="DT51" s="9"/>
      <c r="DU51" s="9"/>
      <c r="DV51" s="9"/>
      <c r="DW51" s="9"/>
      <c r="DX51" s="9"/>
      <c r="DY51" s="9"/>
      <c r="DZ51" s="4">
        <v>0</v>
      </c>
      <c r="EA51" s="4">
        <v>0</v>
      </c>
      <c r="EB51" s="4">
        <v>0</v>
      </c>
      <c r="EC51" s="4">
        <v>0</v>
      </c>
      <c r="ED51" s="4">
        <v>5</v>
      </c>
      <c r="EE51" s="4">
        <v>6</v>
      </c>
      <c r="EF51" s="9">
        <v>5244.26</v>
      </c>
      <c r="EG51" s="2">
        <f>IF([1]Лист1!$C49=C51,1,0)</f>
        <v>1</v>
      </c>
    </row>
    <row r="52" spans="1:137" x14ac:dyDescent="0.25">
      <c r="A52" s="27">
        <v>49</v>
      </c>
      <c r="B52" s="28" t="s">
        <v>474</v>
      </c>
      <c r="C52" s="28" t="s">
        <v>520</v>
      </c>
      <c r="D52" s="1">
        <v>43466</v>
      </c>
      <c r="E52" s="1">
        <v>43830</v>
      </c>
      <c r="F52" s="9">
        <v>0</v>
      </c>
      <c r="G52" s="9">
        <v>0</v>
      </c>
      <c r="H52" s="9">
        <v>269883.19</v>
      </c>
      <c r="I52" s="9">
        <v>1160483.72</v>
      </c>
      <c r="J52" s="9">
        <v>713726.98</v>
      </c>
      <c r="K52" s="9">
        <v>159297.48000000007</v>
      </c>
      <c r="L52" s="9">
        <v>287459.25999999989</v>
      </c>
      <c r="M52" s="9">
        <v>1143289.9099999999</v>
      </c>
      <c r="N52" s="9">
        <v>1143289.9099999999</v>
      </c>
      <c r="O52" s="9">
        <v>0</v>
      </c>
      <c r="P52" s="9">
        <v>0</v>
      </c>
      <c r="Q52" s="9">
        <v>0</v>
      </c>
      <c r="R52" s="9">
        <v>0</v>
      </c>
      <c r="S52" s="9">
        <v>1143289.9099999999</v>
      </c>
      <c r="T52" s="9">
        <v>0</v>
      </c>
      <c r="U52" s="9">
        <v>0</v>
      </c>
      <c r="V52" s="9">
        <v>287077</v>
      </c>
      <c r="W52" s="4" t="s">
        <v>238</v>
      </c>
      <c r="X52" s="6">
        <v>287459.25999999989</v>
      </c>
      <c r="Y52" s="8">
        <v>6.18</v>
      </c>
      <c r="Z52" s="6">
        <v>0</v>
      </c>
      <c r="AA52" s="8">
        <v>2.41</v>
      </c>
      <c r="AB52" s="6">
        <v>17634.84</v>
      </c>
      <c r="AC52" s="8">
        <v>0</v>
      </c>
      <c r="AD52" s="6">
        <v>10744.44</v>
      </c>
      <c r="AE52" s="8">
        <v>0.23</v>
      </c>
      <c r="AF52" s="6">
        <v>135472.92000000001</v>
      </c>
      <c r="AG52" s="8">
        <v>2.9</v>
      </c>
      <c r="AH52" s="6">
        <v>77546.52</v>
      </c>
      <c r="AI52" s="8">
        <v>1.66</v>
      </c>
      <c r="AJ52" s="6">
        <v>227501.15999999997</v>
      </c>
      <c r="AK52" s="8">
        <v>4.87</v>
      </c>
      <c r="AL52" s="6">
        <v>467.16</v>
      </c>
      <c r="AM52" s="8">
        <v>0.01</v>
      </c>
      <c r="AN52" s="6">
        <v>0</v>
      </c>
      <c r="AO52" s="8">
        <v>0</v>
      </c>
      <c r="AP52" s="6">
        <v>43911.960000000014</v>
      </c>
      <c r="AQ52" s="8">
        <v>0.94</v>
      </c>
      <c r="AR52" s="6">
        <v>52320.600000000013</v>
      </c>
      <c r="AS52" s="8">
        <v>1.1200000000000001</v>
      </c>
      <c r="AT52" s="6">
        <v>8408.6400000000012</v>
      </c>
      <c r="AU52" s="8">
        <v>0.18</v>
      </c>
      <c r="AV52" s="6">
        <v>130801.43999999999</v>
      </c>
      <c r="AW52" s="8">
        <v>2.8000000000000003</v>
      </c>
      <c r="AX52" s="6">
        <v>5839.35</v>
      </c>
      <c r="AY52" s="8">
        <v>0</v>
      </c>
      <c r="AZ52" s="6">
        <v>467.16</v>
      </c>
      <c r="BA52" s="8">
        <v>0.01</v>
      </c>
      <c r="BB52" s="6">
        <v>159297.48000000007</v>
      </c>
      <c r="BC52" s="8">
        <v>3.41</v>
      </c>
      <c r="BD52" s="6">
        <v>64305.760000000002</v>
      </c>
      <c r="BE52" s="8">
        <v>1.38</v>
      </c>
      <c r="BF52" s="31">
        <f t="shared" si="2"/>
        <v>1222178.69</v>
      </c>
      <c r="BG52" s="31">
        <f t="shared" si="3"/>
        <v>28.100000000000005</v>
      </c>
      <c r="BH52" s="4">
        <v>0</v>
      </c>
      <c r="BI52" s="4">
        <v>0</v>
      </c>
      <c r="BJ52" s="4">
        <v>0</v>
      </c>
      <c r="BK52" s="9">
        <v>0</v>
      </c>
      <c r="BL52" s="9">
        <v>0</v>
      </c>
      <c r="BM52" s="9">
        <v>0</v>
      </c>
      <c r="BN52" s="9">
        <v>0</v>
      </c>
      <c r="BO52" s="9">
        <v>0</v>
      </c>
      <c r="BP52" s="9">
        <v>0</v>
      </c>
      <c r="BQ52" s="9">
        <v>0</v>
      </c>
      <c r="BR52" s="4" t="s">
        <v>382</v>
      </c>
      <c r="BS52" s="4"/>
      <c r="BT52" s="9"/>
      <c r="BU52" s="4"/>
      <c r="BV52" s="9"/>
      <c r="BW52" s="9"/>
      <c r="BX52" s="9"/>
      <c r="BY52" s="9"/>
      <c r="BZ52" s="9"/>
      <c r="CA52" s="9"/>
      <c r="CB52" s="4" t="s">
        <v>382</v>
      </c>
      <c r="CC52" s="4"/>
      <c r="CD52" s="9"/>
      <c r="CE52" s="4"/>
      <c r="CF52" s="9"/>
      <c r="CG52" s="9"/>
      <c r="CH52" s="9"/>
      <c r="CI52" s="9"/>
      <c r="CJ52" s="9"/>
      <c r="CK52" s="9"/>
      <c r="CL52" s="4" t="s">
        <v>382</v>
      </c>
      <c r="CM52" s="4"/>
      <c r="CN52" s="9"/>
      <c r="CO52" s="4"/>
      <c r="CP52" s="9"/>
      <c r="CQ52" s="9"/>
      <c r="CR52" s="9"/>
      <c r="CS52" s="9"/>
      <c r="CT52" s="9"/>
      <c r="CU52" s="9"/>
      <c r="CV52" s="4" t="s">
        <v>382</v>
      </c>
      <c r="CW52" s="4"/>
      <c r="CX52" s="9"/>
      <c r="CY52" s="4"/>
      <c r="CZ52" s="9"/>
      <c r="DA52" s="9"/>
      <c r="DB52" s="9"/>
      <c r="DC52" s="9"/>
      <c r="DD52" s="9"/>
      <c r="DE52" s="9"/>
      <c r="DF52" s="4" t="s">
        <v>382</v>
      </c>
      <c r="DG52" s="4"/>
      <c r="DH52" s="9"/>
      <c r="DI52" s="4"/>
      <c r="DJ52" s="9"/>
      <c r="DK52" s="9"/>
      <c r="DL52" s="9"/>
      <c r="DM52" s="9"/>
      <c r="DN52" s="9"/>
      <c r="DO52" s="9"/>
      <c r="DP52" s="4" t="s">
        <v>382</v>
      </c>
      <c r="DQ52" s="4"/>
      <c r="DR52" s="9"/>
      <c r="DS52" s="4"/>
      <c r="DT52" s="9"/>
      <c r="DU52" s="9"/>
      <c r="DV52" s="9"/>
      <c r="DW52" s="9"/>
      <c r="DX52" s="9"/>
      <c r="DY52" s="9"/>
      <c r="DZ52" s="4">
        <v>0</v>
      </c>
      <c r="EA52" s="4">
        <v>0</v>
      </c>
      <c r="EB52" s="4">
        <v>0</v>
      </c>
      <c r="EC52" s="4">
        <v>0</v>
      </c>
      <c r="ED52" s="4">
        <v>4</v>
      </c>
      <c r="EE52" s="4">
        <v>6</v>
      </c>
      <c r="EF52" s="9">
        <v>20107.150000000001</v>
      </c>
      <c r="EG52" s="2">
        <f>IF([1]Лист1!$C50=C52,1,0)</f>
        <v>1</v>
      </c>
    </row>
    <row r="53" spans="1:137" x14ac:dyDescent="0.25">
      <c r="A53" s="27">
        <v>50</v>
      </c>
      <c r="B53" s="42" t="s">
        <v>755</v>
      </c>
      <c r="C53" s="43" t="s">
        <v>756</v>
      </c>
      <c r="D53" s="1">
        <v>43466</v>
      </c>
      <c r="E53" s="1">
        <v>43830</v>
      </c>
      <c r="F53" s="9">
        <v>0</v>
      </c>
      <c r="G53" s="9">
        <v>0</v>
      </c>
      <c r="H53" s="9">
        <v>264287.90000000002</v>
      </c>
      <c r="I53" s="9">
        <v>770668.77999999991</v>
      </c>
      <c r="J53" s="9">
        <v>597004.67999999993</v>
      </c>
      <c r="K53" s="9">
        <v>58425.599999999984</v>
      </c>
      <c r="L53" s="9">
        <v>115238.50000000004</v>
      </c>
      <c r="M53" s="9">
        <v>486260.11</v>
      </c>
      <c r="N53" s="9">
        <v>486260.11</v>
      </c>
      <c r="O53" s="9">
        <v>0</v>
      </c>
      <c r="P53" s="9">
        <v>0</v>
      </c>
      <c r="Q53" s="9">
        <v>0</v>
      </c>
      <c r="R53" s="9">
        <v>0</v>
      </c>
      <c r="S53" s="9">
        <v>486260.11</v>
      </c>
      <c r="T53" s="9">
        <v>0</v>
      </c>
      <c r="U53" s="9">
        <v>0</v>
      </c>
      <c r="V53" s="9">
        <v>548696.6</v>
      </c>
      <c r="W53" s="4" t="s">
        <v>238</v>
      </c>
      <c r="X53" s="6">
        <v>115238.50000000004</v>
      </c>
      <c r="Y53" s="8">
        <v>1.7</v>
      </c>
      <c r="Z53" s="6">
        <v>45596.46</v>
      </c>
      <c r="AA53" s="8">
        <v>0</v>
      </c>
      <c r="AB53" s="6">
        <v>10513.89</v>
      </c>
      <c r="AC53" s="8">
        <v>0</v>
      </c>
      <c r="AD53" s="6">
        <v>11991.48</v>
      </c>
      <c r="AE53" s="8">
        <v>0</v>
      </c>
      <c r="AF53" s="6">
        <v>75395.649999999994</v>
      </c>
      <c r="AG53" s="8">
        <v>0</v>
      </c>
      <c r="AH53" s="6">
        <v>44782.670000000006</v>
      </c>
      <c r="AI53" s="8">
        <v>0</v>
      </c>
      <c r="AJ53" s="6">
        <v>0</v>
      </c>
      <c r="AK53" s="8">
        <v>0</v>
      </c>
      <c r="AL53" s="6">
        <v>837.74000000000012</v>
      </c>
      <c r="AM53" s="8">
        <v>0</v>
      </c>
      <c r="AN53" s="6">
        <v>0</v>
      </c>
      <c r="AO53" s="8">
        <v>0</v>
      </c>
      <c r="AP53" s="6">
        <v>23314.750000000007</v>
      </c>
      <c r="AQ53" s="8">
        <v>0</v>
      </c>
      <c r="AR53" s="6">
        <v>29129.210000000003</v>
      </c>
      <c r="AS53" s="8">
        <v>0</v>
      </c>
      <c r="AT53" s="6">
        <v>4715.2099999999991</v>
      </c>
      <c r="AU53" s="8">
        <v>0</v>
      </c>
      <c r="AV53" s="6">
        <v>84826.05</v>
      </c>
      <c r="AW53" s="8">
        <v>0</v>
      </c>
      <c r="AX53" s="6">
        <v>3393.1099999999997</v>
      </c>
      <c r="AY53" s="8">
        <v>0</v>
      </c>
      <c r="AZ53" s="6">
        <v>1316.6</v>
      </c>
      <c r="BA53" s="8">
        <v>0</v>
      </c>
      <c r="BB53" s="6">
        <v>58425.599999999984</v>
      </c>
      <c r="BC53" s="8">
        <v>0</v>
      </c>
      <c r="BD53" s="6">
        <v>261191.86</v>
      </c>
      <c r="BE53" s="8">
        <v>9.08</v>
      </c>
      <c r="BF53" s="31">
        <f t="shared" si="2"/>
        <v>770668.78</v>
      </c>
      <c r="BG53" s="31">
        <f t="shared" si="3"/>
        <v>10.78</v>
      </c>
      <c r="BH53" s="4"/>
      <c r="BI53" s="4"/>
      <c r="BJ53" s="4"/>
      <c r="BK53" s="9"/>
      <c r="BL53" s="9"/>
      <c r="BM53" s="9"/>
      <c r="BN53" s="9"/>
      <c r="BO53" s="9"/>
      <c r="BP53" s="9"/>
      <c r="BQ53" s="9"/>
      <c r="BR53" s="4"/>
      <c r="BS53" s="4"/>
      <c r="BT53" s="9"/>
      <c r="BU53" s="4"/>
      <c r="BV53" s="9"/>
      <c r="BW53" s="9"/>
      <c r="BX53" s="9"/>
      <c r="BY53" s="9"/>
      <c r="BZ53" s="9"/>
      <c r="CA53" s="9"/>
      <c r="CB53" s="4"/>
      <c r="CC53" s="4"/>
      <c r="CD53" s="9"/>
      <c r="CE53" s="4"/>
      <c r="CF53" s="9"/>
      <c r="CG53" s="9"/>
      <c r="CH53" s="9"/>
      <c r="CI53" s="9"/>
      <c r="CJ53" s="9"/>
      <c r="CK53" s="9"/>
      <c r="CL53" s="4"/>
      <c r="CM53" s="4"/>
      <c r="CN53" s="9"/>
      <c r="CO53" s="4"/>
      <c r="CP53" s="9"/>
      <c r="CQ53" s="9"/>
      <c r="CR53" s="9"/>
      <c r="CS53" s="9"/>
      <c r="CT53" s="9"/>
      <c r="CU53" s="9"/>
      <c r="CV53" s="4"/>
      <c r="CW53" s="4"/>
      <c r="CX53" s="9"/>
      <c r="CY53" s="4"/>
      <c r="CZ53" s="9"/>
      <c r="DA53" s="9"/>
      <c r="DB53" s="9"/>
      <c r="DC53" s="9"/>
      <c r="DD53" s="9"/>
      <c r="DE53" s="9"/>
      <c r="DF53" s="4"/>
      <c r="DG53" s="4"/>
      <c r="DH53" s="9"/>
      <c r="DI53" s="4"/>
      <c r="DJ53" s="9"/>
      <c r="DK53" s="9"/>
      <c r="DL53" s="9"/>
      <c r="DM53" s="9"/>
      <c r="DN53" s="9"/>
      <c r="DO53" s="9"/>
      <c r="DP53" s="4"/>
      <c r="DQ53" s="4"/>
      <c r="DR53" s="9"/>
      <c r="DS53" s="4"/>
      <c r="DT53" s="9"/>
      <c r="DU53" s="9"/>
      <c r="DV53" s="9"/>
      <c r="DW53" s="9"/>
      <c r="DX53" s="9"/>
      <c r="DY53" s="9"/>
      <c r="DZ53" s="4"/>
      <c r="EA53" s="4"/>
      <c r="EB53" s="4"/>
      <c r="EC53" s="4"/>
      <c r="ED53" s="4">
        <v>8</v>
      </c>
      <c r="EE53" s="4">
        <v>9</v>
      </c>
      <c r="EF53" s="9">
        <v>32580.05999999999</v>
      </c>
      <c r="EG53" s="2">
        <f>IF([1]Лист1!$C51=C53,1,0)</f>
        <v>1</v>
      </c>
    </row>
    <row r="54" spans="1:137" x14ac:dyDescent="0.25">
      <c r="A54" s="27">
        <v>51</v>
      </c>
      <c r="B54" s="28" t="s">
        <v>476</v>
      </c>
      <c r="C54" s="28" t="s">
        <v>521</v>
      </c>
      <c r="D54" s="1">
        <v>43466</v>
      </c>
      <c r="E54" s="1">
        <v>43830</v>
      </c>
      <c r="F54" s="9">
        <v>0</v>
      </c>
      <c r="G54" s="9">
        <v>0</v>
      </c>
      <c r="H54" s="9">
        <v>79209.63</v>
      </c>
      <c r="I54" s="9">
        <v>680479.30999999994</v>
      </c>
      <c r="J54" s="9">
        <v>447822.28</v>
      </c>
      <c r="K54" s="9">
        <v>75020.719999999987</v>
      </c>
      <c r="L54" s="9">
        <v>157636.30999999997</v>
      </c>
      <c r="M54" s="9">
        <v>645777.51000000013</v>
      </c>
      <c r="N54" s="9">
        <v>645777.51000000013</v>
      </c>
      <c r="O54" s="9">
        <v>0</v>
      </c>
      <c r="P54" s="9">
        <v>0</v>
      </c>
      <c r="Q54" s="9">
        <v>0</v>
      </c>
      <c r="R54" s="9">
        <v>0</v>
      </c>
      <c r="S54" s="9">
        <v>645777.51000000013</v>
      </c>
      <c r="T54" s="9">
        <v>0</v>
      </c>
      <c r="U54" s="9">
        <v>0</v>
      </c>
      <c r="V54" s="9">
        <v>113911.45999999985</v>
      </c>
      <c r="W54" s="4" t="s">
        <v>238</v>
      </c>
      <c r="X54" s="6">
        <v>157636.30999999997</v>
      </c>
      <c r="Y54" s="8">
        <v>4.84</v>
      </c>
      <c r="Z54" s="6">
        <v>59209.210000000006</v>
      </c>
      <c r="AA54" s="8">
        <v>1.76</v>
      </c>
      <c r="AB54" s="6">
        <v>12696.689999999999</v>
      </c>
      <c r="AC54" s="8">
        <v>0</v>
      </c>
      <c r="AD54" s="6">
        <v>15475.159999999998</v>
      </c>
      <c r="AE54" s="8">
        <v>0.45999999999999996</v>
      </c>
      <c r="AF54" s="6">
        <v>97560.639999999985</v>
      </c>
      <c r="AG54" s="8">
        <v>2.9</v>
      </c>
      <c r="AH54" s="6">
        <v>0</v>
      </c>
      <c r="AI54" s="8">
        <v>0</v>
      </c>
      <c r="AJ54" s="6">
        <v>0</v>
      </c>
      <c r="AK54" s="8">
        <v>0</v>
      </c>
      <c r="AL54" s="6">
        <v>1009.2</v>
      </c>
      <c r="AM54" s="8">
        <v>0.03</v>
      </c>
      <c r="AN54" s="6">
        <v>0</v>
      </c>
      <c r="AO54" s="8">
        <v>0</v>
      </c>
      <c r="AP54" s="6">
        <v>31623.080000000009</v>
      </c>
      <c r="AQ54" s="8">
        <v>0.94</v>
      </c>
      <c r="AR54" s="6">
        <v>37678.639999999999</v>
      </c>
      <c r="AS54" s="8">
        <v>1.1200000000000001</v>
      </c>
      <c r="AT54" s="6">
        <v>6055.44</v>
      </c>
      <c r="AU54" s="8">
        <v>0.18</v>
      </c>
      <c r="AV54" s="6">
        <v>109335.08</v>
      </c>
      <c r="AW54" s="8">
        <v>3.25</v>
      </c>
      <c r="AX54" s="6">
        <v>4204.2000000000007</v>
      </c>
      <c r="AY54" s="8">
        <v>0</v>
      </c>
      <c r="AZ54" s="6">
        <v>1682.0799999999995</v>
      </c>
      <c r="BA54" s="8">
        <v>0.05</v>
      </c>
      <c r="BB54" s="6">
        <v>75020.719999999987</v>
      </c>
      <c r="BC54" s="8">
        <v>2.23</v>
      </c>
      <c r="BD54" s="6">
        <v>71292.86</v>
      </c>
      <c r="BE54" s="8">
        <v>2.11</v>
      </c>
      <c r="BF54" s="31">
        <f t="shared" si="2"/>
        <v>680479.30999999982</v>
      </c>
      <c r="BG54" s="31">
        <f t="shared" si="3"/>
        <v>19.869999999999997</v>
      </c>
      <c r="BH54" s="4">
        <v>0</v>
      </c>
      <c r="BI54" s="4">
        <v>0</v>
      </c>
      <c r="BJ54" s="4">
        <v>0</v>
      </c>
      <c r="BK54" s="9">
        <v>0</v>
      </c>
      <c r="BL54" s="9">
        <v>0</v>
      </c>
      <c r="BM54" s="9">
        <v>0</v>
      </c>
      <c r="BN54" s="9">
        <v>0</v>
      </c>
      <c r="BO54" s="9">
        <v>0</v>
      </c>
      <c r="BP54" s="9">
        <v>0</v>
      </c>
      <c r="BQ54" s="9">
        <v>0</v>
      </c>
      <c r="BR54" s="4" t="s">
        <v>382</v>
      </c>
      <c r="BS54" s="4"/>
      <c r="BT54" s="9"/>
      <c r="BU54" s="4"/>
      <c r="BV54" s="9"/>
      <c r="BW54" s="9"/>
      <c r="BX54" s="9"/>
      <c r="BY54" s="9"/>
      <c r="BZ54" s="9"/>
      <c r="CA54" s="9"/>
      <c r="CB54" s="4" t="s">
        <v>382</v>
      </c>
      <c r="CC54" s="4"/>
      <c r="CD54" s="9"/>
      <c r="CE54" s="4"/>
      <c r="CF54" s="9"/>
      <c r="CG54" s="9"/>
      <c r="CH54" s="9"/>
      <c r="CI54" s="9"/>
      <c r="CJ54" s="9"/>
      <c r="CK54" s="9"/>
      <c r="CL54" s="4" t="s">
        <v>382</v>
      </c>
      <c r="CM54" s="4"/>
      <c r="CN54" s="9"/>
      <c r="CO54" s="4"/>
      <c r="CP54" s="9"/>
      <c r="CQ54" s="9"/>
      <c r="CR54" s="9"/>
      <c r="CS54" s="9"/>
      <c r="CT54" s="9"/>
      <c r="CU54" s="9"/>
      <c r="CV54" s="4" t="s">
        <v>382</v>
      </c>
      <c r="CW54" s="4"/>
      <c r="CX54" s="9"/>
      <c r="CY54" s="4"/>
      <c r="CZ54" s="9"/>
      <c r="DA54" s="9"/>
      <c r="DB54" s="9"/>
      <c r="DC54" s="9"/>
      <c r="DD54" s="9"/>
      <c r="DE54" s="9"/>
      <c r="DF54" s="4" t="s">
        <v>382</v>
      </c>
      <c r="DG54" s="4"/>
      <c r="DH54" s="9"/>
      <c r="DI54" s="4"/>
      <c r="DJ54" s="9"/>
      <c r="DK54" s="9"/>
      <c r="DL54" s="9"/>
      <c r="DM54" s="9"/>
      <c r="DN54" s="9"/>
      <c r="DO54" s="9"/>
      <c r="DP54" s="4" t="s">
        <v>382</v>
      </c>
      <c r="DQ54" s="4"/>
      <c r="DR54" s="9"/>
      <c r="DS54" s="4"/>
      <c r="DT54" s="9"/>
      <c r="DU54" s="9"/>
      <c r="DV54" s="9"/>
      <c r="DW54" s="9"/>
      <c r="DX54" s="9"/>
      <c r="DY54" s="9"/>
      <c r="DZ54" s="4">
        <v>0</v>
      </c>
      <c r="EA54" s="4">
        <v>0</v>
      </c>
      <c r="EB54" s="4">
        <v>0</v>
      </c>
      <c r="EC54" s="4">
        <v>0</v>
      </c>
      <c r="ED54" s="4">
        <v>4</v>
      </c>
      <c r="EE54" s="4">
        <v>5</v>
      </c>
      <c r="EF54" s="9">
        <v>8459.49</v>
      </c>
      <c r="EG54" s="2">
        <f>IF([1]Лист1!$C52=C54,1,0)</f>
        <v>1</v>
      </c>
    </row>
    <row r="55" spans="1:137" x14ac:dyDescent="0.25">
      <c r="A55" s="27">
        <v>52</v>
      </c>
      <c r="B55" s="28" t="s">
        <v>757</v>
      </c>
      <c r="C55" s="28" t="s">
        <v>758</v>
      </c>
      <c r="D55" s="1">
        <v>43466</v>
      </c>
      <c r="E55" s="1">
        <v>43830</v>
      </c>
      <c r="F55" s="9">
        <v>0</v>
      </c>
      <c r="G55" s="9">
        <v>0</v>
      </c>
      <c r="H55" s="9">
        <v>738540.94</v>
      </c>
      <c r="I55" s="9">
        <v>2231422.5849000001</v>
      </c>
      <c r="J55" s="9">
        <v>1578267.9749000003</v>
      </c>
      <c r="K55" s="9">
        <v>156418.20000000004</v>
      </c>
      <c r="L55" s="9">
        <v>496736.41000000015</v>
      </c>
      <c r="M55" s="9">
        <v>1679084.2400000002</v>
      </c>
      <c r="N55" s="9">
        <v>1679084.2400000002</v>
      </c>
      <c r="O55" s="9">
        <v>0</v>
      </c>
      <c r="P55" s="9">
        <v>0</v>
      </c>
      <c r="Q55" s="9">
        <v>0</v>
      </c>
      <c r="R55" s="9">
        <v>0</v>
      </c>
      <c r="S55" s="9">
        <v>1679084.2400000002</v>
      </c>
      <c r="T55" s="9">
        <v>0</v>
      </c>
      <c r="U55" s="9">
        <v>0</v>
      </c>
      <c r="V55" s="9">
        <v>1290879.2800000005</v>
      </c>
      <c r="W55" s="4" t="s">
        <v>238</v>
      </c>
      <c r="X55" s="6">
        <v>496736.41000000021</v>
      </c>
      <c r="Y55" s="8">
        <v>6.5699999999999994</v>
      </c>
      <c r="Z55" s="6">
        <v>169043.72999999998</v>
      </c>
      <c r="AA55" s="8">
        <v>2.41</v>
      </c>
      <c r="AB55" s="6">
        <v>34092.959999999999</v>
      </c>
      <c r="AC55" s="8">
        <v>0</v>
      </c>
      <c r="AD55" s="6">
        <v>32265.629999999997</v>
      </c>
      <c r="AE55" s="8">
        <v>0.45999999999999996</v>
      </c>
      <c r="AF55" s="6">
        <v>203413.77</v>
      </c>
      <c r="AG55" s="8">
        <v>2.9</v>
      </c>
      <c r="AH55" s="6">
        <v>119943.99</v>
      </c>
      <c r="AI55" s="8">
        <v>1.71</v>
      </c>
      <c r="AJ55" s="6">
        <v>451550.16000000009</v>
      </c>
      <c r="AK55" s="8">
        <v>4.87</v>
      </c>
      <c r="AL55" s="6">
        <v>2104.29</v>
      </c>
      <c r="AM55" s="8">
        <v>0.03</v>
      </c>
      <c r="AN55" s="6">
        <v>0</v>
      </c>
      <c r="AO55" s="8">
        <v>0</v>
      </c>
      <c r="AP55" s="6">
        <v>0</v>
      </c>
      <c r="AQ55" s="8">
        <v>0</v>
      </c>
      <c r="AR55" s="6">
        <v>78559.74000000002</v>
      </c>
      <c r="AS55" s="8">
        <v>1.1200000000000001</v>
      </c>
      <c r="AT55" s="6">
        <v>12625.740000000003</v>
      </c>
      <c r="AU55" s="8">
        <v>0.18</v>
      </c>
      <c r="AV55" s="6">
        <v>227963.69999999998</v>
      </c>
      <c r="AW55" s="8">
        <v>3.25</v>
      </c>
      <c r="AX55" s="6">
        <v>11289.06</v>
      </c>
      <c r="AY55" s="8">
        <v>0</v>
      </c>
      <c r="AZ55" s="6">
        <v>3507.1200000000008</v>
      </c>
      <c r="BA55" s="8">
        <v>0.05</v>
      </c>
      <c r="BB55" s="6">
        <v>156418.20000000004</v>
      </c>
      <c r="BC55" s="8">
        <v>2.23</v>
      </c>
      <c r="BD55" s="6">
        <v>231908.08490000002</v>
      </c>
      <c r="BE55" s="8">
        <v>2.48</v>
      </c>
      <c r="BF55" s="31">
        <f t="shared" si="2"/>
        <v>2231422.5849000006</v>
      </c>
      <c r="BG55" s="31">
        <f t="shared" si="3"/>
        <v>28.260000000000005</v>
      </c>
      <c r="BH55" s="4"/>
      <c r="BI55" s="4"/>
      <c r="BJ55" s="4"/>
      <c r="BK55" s="9"/>
      <c r="BL55" s="9"/>
      <c r="BM55" s="9"/>
      <c r="BN55" s="9"/>
      <c r="BO55" s="9"/>
      <c r="BP55" s="9"/>
      <c r="BQ55" s="9"/>
      <c r="BR55" s="4"/>
      <c r="BS55" s="4"/>
      <c r="BT55" s="9"/>
      <c r="BU55" s="4"/>
      <c r="BV55" s="9"/>
      <c r="BW55" s="9"/>
      <c r="BX55" s="9"/>
      <c r="BY55" s="9"/>
      <c r="BZ55" s="9"/>
      <c r="CA55" s="9"/>
      <c r="CB55" s="4"/>
      <c r="CC55" s="4"/>
      <c r="CD55" s="9"/>
      <c r="CE55" s="4"/>
      <c r="CF55" s="9"/>
      <c r="CG55" s="9"/>
      <c r="CH55" s="9"/>
      <c r="CI55" s="9"/>
      <c r="CJ55" s="9"/>
      <c r="CK55" s="9"/>
      <c r="CL55" s="4"/>
      <c r="CM55" s="4"/>
      <c r="CN55" s="9"/>
      <c r="CO55" s="4"/>
      <c r="CP55" s="9"/>
      <c r="CQ55" s="9"/>
      <c r="CR55" s="9"/>
      <c r="CS55" s="9"/>
      <c r="CT55" s="9"/>
      <c r="CU55" s="9"/>
      <c r="CV55" s="4"/>
      <c r="CW55" s="4"/>
      <c r="CX55" s="9"/>
      <c r="CY55" s="4"/>
      <c r="CZ55" s="9"/>
      <c r="DA55" s="9"/>
      <c r="DB55" s="9"/>
      <c r="DC55" s="9"/>
      <c r="DD55" s="9"/>
      <c r="DE55" s="9"/>
      <c r="DF55" s="4"/>
      <c r="DG55" s="4"/>
      <c r="DH55" s="9"/>
      <c r="DI55" s="4"/>
      <c r="DJ55" s="9"/>
      <c r="DK55" s="9"/>
      <c r="DL55" s="9"/>
      <c r="DM55" s="9"/>
      <c r="DN55" s="9"/>
      <c r="DO55" s="9"/>
      <c r="DP55" s="4"/>
      <c r="DQ55" s="4"/>
      <c r="DR55" s="9"/>
      <c r="DS55" s="4"/>
      <c r="DT55" s="9"/>
      <c r="DU55" s="9"/>
      <c r="DV55" s="9"/>
      <c r="DW55" s="9"/>
      <c r="DX55" s="9"/>
      <c r="DY55" s="9"/>
      <c r="DZ55" s="4"/>
      <c r="EA55" s="4"/>
      <c r="EB55" s="4"/>
      <c r="EC55" s="4"/>
      <c r="ED55" s="4">
        <v>8</v>
      </c>
      <c r="EE55" s="4">
        <v>9</v>
      </c>
      <c r="EF55" s="9">
        <v>39604.380000000012</v>
      </c>
      <c r="EG55" s="2">
        <f>IF([1]Лист1!$C53=C55,1,0)</f>
        <v>1</v>
      </c>
    </row>
    <row r="56" spans="1:137" x14ac:dyDescent="0.25">
      <c r="A56" s="27">
        <v>53</v>
      </c>
      <c r="B56" s="28" t="s">
        <v>478</v>
      </c>
      <c r="C56" s="28" t="s">
        <v>522</v>
      </c>
      <c r="D56" s="1">
        <v>43466</v>
      </c>
      <c r="E56" s="1">
        <v>43830</v>
      </c>
      <c r="F56" s="9">
        <v>0</v>
      </c>
      <c r="G56" s="9">
        <v>0</v>
      </c>
      <c r="H56" s="9">
        <v>358258.11</v>
      </c>
      <c r="I56" s="9">
        <v>2692514.3799999994</v>
      </c>
      <c r="J56" s="9">
        <v>1759295.4999999995</v>
      </c>
      <c r="K56" s="9">
        <v>389593.19999999995</v>
      </c>
      <c r="L56" s="9">
        <v>543625.68000000017</v>
      </c>
      <c r="M56" s="9">
        <v>2630489.5</v>
      </c>
      <c r="N56" s="9">
        <v>2630489.5</v>
      </c>
      <c r="O56" s="9">
        <v>0</v>
      </c>
      <c r="P56" s="9">
        <v>0</v>
      </c>
      <c r="Q56" s="9">
        <v>0</v>
      </c>
      <c r="R56" s="9">
        <v>0</v>
      </c>
      <c r="S56" s="9">
        <v>2630489.5</v>
      </c>
      <c r="T56" s="9">
        <v>0</v>
      </c>
      <c r="U56" s="9">
        <v>0</v>
      </c>
      <c r="V56" s="9">
        <v>420283.01999999955</v>
      </c>
      <c r="W56" s="4" t="s">
        <v>238</v>
      </c>
      <c r="X56" s="6">
        <v>543625.68000000017</v>
      </c>
      <c r="Y56" s="8">
        <v>5.9700000000000006</v>
      </c>
      <c r="Z56" s="6">
        <v>156204.81</v>
      </c>
      <c r="AA56" s="8">
        <v>1.7</v>
      </c>
      <c r="AB56" s="6">
        <v>34686.659999999996</v>
      </c>
      <c r="AC56" s="8">
        <v>0</v>
      </c>
      <c r="AD56" s="6">
        <v>19295.88</v>
      </c>
      <c r="AE56" s="8">
        <v>0.21</v>
      </c>
      <c r="AF56" s="6">
        <v>266467.08</v>
      </c>
      <c r="AG56" s="8">
        <v>2.9</v>
      </c>
      <c r="AH56" s="6">
        <v>150691.68</v>
      </c>
      <c r="AI56" s="8">
        <v>1.64</v>
      </c>
      <c r="AJ56" s="6">
        <v>447480.9599999999</v>
      </c>
      <c r="AK56" s="8">
        <v>4.87</v>
      </c>
      <c r="AL56" s="6">
        <v>918.83999999999969</v>
      </c>
      <c r="AM56" s="8">
        <v>0.01</v>
      </c>
      <c r="AN56" s="6">
        <v>0</v>
      </c>
      <c r="AO56" s="8">
        <v>0</v>
      </c>
      <c r="AP56" s="6">
        <v>86372.04</v>
      </c>
      <c r="AQ56" s="8">
        <v>0.94</v>
      </c>
      <c r="AR56" s="6">
        <v>98317.200000000026</v>
      </c>
      <c r="AS56" s="8">
        <v>1.07</v>
      </c>
      <c r="AT56" s="6">
        <v>14701.679999999998</v>
      </c>
      <c r="AU56" s="8">
        <v>0.16</v>
      </c>
      <c r="AV56" s="6">
        <v>275655.47999999992</v>
      </c>
      <c r="AW56" s="8">
        <v>3</v>
      </c>
      <c r="AX56" s="6">
        <v>11485.650000000001</v>
      </c>
      <c r="AY56" s="8">
        <v>0</v>
      </c>
      <c r="AZ56" s="6">
        <v>918.83999999999969</v>
      </c>
      <c r="BA56" s="8">
        <v>0.01</v>
      </c>
      <c r="BB56" s="6">
        <v>389593.19999999995</v>
      </c>
      <c r="BC56" s="8">
        <v>4.24</v>
      </c>
      <c r="BD56" s="6">
        <v>196098.69999999995</v>
      </c>
      <c r="BE56" s="8">
        <v>2.13</v>
      </c>
      <c r="BF56" s="31">
        <f t="shared" si="2"/>
        <v>2692514.38</v>
      </c>
      <c r="BG56" s="31">
        <f t="shared" si="3"/>
        <v>28.850000000000005</v>
      </c>
      <c r="BH56" s="4">
        <v>0</v>
      </c>
      <c r="BI56" s="4">
        <v>0</v>
      </c>
      <c r="BJ56" s="4">
        <v>0</v>
      </c>
      <c r="BK56" s="9">
        <v>0</v>
      </c>
      <c r="BL56" s="9">
        <v>0</v>
      </c>
      <c r="BM56" s="9">
        <v>0</v>
      </c>
      <c r="BN56" s="9">
        <v>0</v>
      </c>
      <c r="BO56" s="9">
        <v>0</v>
      </c>
      <c r="BP56" s="9">
        <v>0</v>
      </c>
      <c r="BQ56" s="9">
        <v>0</v>
      </c>
      <c r="BR56" s="4" t="s">
        <v>382</v>
      </c>
      <c r="BS56" s="4"/>
      <c r="BT56" s="9"/>
      <c r="BU56" s="4"/>
      <c r="BV56" s="9"/>
      <c r="BW56" s="9"/>
      <c r="BX56" s="9"/>
      <c r="BY56" s="9"/>
      <c r="BZ56" s="9"/>
      <c r="CA56" s="9"/>
      <c r="CB56" s="4" t="s">
        <v>382</v>
      </c>
      <c r="CC56" s="4"/>
      <c r="CD56" s="9"/>
      <c r="CE56" s="4"/>
      <c r="CF56" s="9"/>
      <c r="CG56" s="9"/>
      <c r="CH56" s="9"/>
      <c r="CI56" s="9"/>
      <c r="CJ56" s="9"/>
      <c r="CK56" s="9"/>
      <c r="CL56" s="4" t="s">
        <v>382</v>
      </c>
      <c r="CM56" s="4"/>
      <c r="CN56" s="9"/>
      <c r="CO56" s="4"/>
      <c r="CP56" s="9"/>
      <c r="CQ56" s="9"/>
      <c r="CR56" s="9"/>
      <c r="CS56" s="9"/>
      <c r="CT56" s="9"/>
      <c r="CU56" s="9"/>
      <c r="CV56" s="4" t="s">
        <v>382</v>
      </c>
      <c r="CW56" s="4"/>
      <c r="CX56" s="9"/>
      <c r="CY56" s="4"/>
      <c r="CZ56" s="9"/>
      <c r="DA56" s="9"/>
      <c r="DB56" s="9"/>
      <c r="DC56" s="9"/>
      <c r="DD56" s="9"/>
      <c r="DE56" s="9"/>
      <c r="DF56" s="4" t="s">
        <v>382</v>
      </c>
      <c r="DG56" s="4"/>
      <c r="DH56" s="9"/>
      <c r="DI56" s="4"/>
      <c r="DJ56" s="9"/>
      <c r="DK56" s="9"/>
      <c r="DL56" s="9"/>
      <c r="DM56" s="9"/>
      <c r="DN56" s="9"/>
      <c r="DO56" s="9"/>
      <c r="DP56" s="4" t="s">
        <v>382</v>
      </c>
      <c r="DQ56" s="4"/>
      <c r="DR56" s="9"/>
      <c r="DS56" s="4"/>
      <c r="DT56" s="9"/>
      <c r="DU56" s="9"/>
      <c r="DV56" s="9"/>
      <c r="DW56" s="9"/>
      <c r="DX56" s="9"/>
      <c r="DY56" s="9"/>
      <c r="DZ56" s="4">
        <v>0</v>
      </c>
      <c r="EA56" s="4">
        <v>0</v>
      </c>
      <c r="EB56" s="4">
        <v>0</v>
      </c>
      <c r="EC56" s="4">
        <v>0</v>
      </c>
      <c r="ED56" s="4">
        <v>14</v>
      </c>
      <c r="EE56" s="4">
        <v>16</v>
      </c>
      <c r="EF56" s="9">
        <v>42647.44999999999</v>
      </c>
      <c r="EG56" s="2">
        <f>IF([1]Лист1!$C54=C56,1,0)</f>
        <v>1</v>
      </c>
    </row>
    <row r="57" spans="1:137" x14ac:dyDescent="0.25">
      <c r="A57" s="27">
        <v>54</v>
      </c>
      <c r="B57" s="28" t="s">
        <v>480</v>
      </c>
      <c r="C57" s="28" t="s">
        <v>523</v>
      </c>
      <c r="D57" s="1">
        <v>43466</v>
      </c>
      <c r="E57" s="1">
        <v>43830</v>
      </c>
      <c r="F57" s="9">
        <v>0</v>
      </c>
      <c r="G57" s="9">
        <v>0</v>
      </c>
      <c r="H57" s="9">
        <v>328400.41000000003</v>
      </c>
      <c r="I57" s="9">
        <v>4797879.6400000006</v>
      </c>
      <c r="J57" s="9">
        <v>3381088.6900000004</v>
      </c>
      <c r="K57" s="9">
        <v>372293.16</v>
      </c>
      <c r="L57" s="9">
        <v>1044497.7900000002</v>
      </c>
      <c r="M57" s="9">
        <v>4770292.26</v>
      </c>
      <c r="N57" s="9">
        <v>4770292.26</v>
      </c>
      <c r="O57" s="9">
        <v>0</v>
      </c>
      <c r="P57" s="9">
        <v>0</v>
      </c>
      <c r="Q57" s="9">
        <v>0</v>
      </c>
      <c r="R57" s="9">
        <v>0</v>
      </c>
      <c r="S57" s="9">
        <v>4770292.26</v>
      </c>
      <c r="T57" s="9">
        <v>0</v>
      </c>
      <c r="U57" s="9">
        <v>0</v>
      </c>
      <c r="V57" s="9">
        <v>355987.79000000097</v>
      </c>
      <c r="W57" s="4" t="s">
        <v>238</v>
      </c>
      <c r="X57" s="6">
        <v>1044497.7900000002</v>
      </c>
      <c r="Y57" s="8">
        <v>6.5699999999999994</v>
      </c>
      <c r="Z57" s="6">
        <v>386564.88000000006</v>
      </c>
      <c r="AA57" s="8">
        <v>2.41</v>
      </c>
      <c r="AB57" s="6">
        <v>60551.16</v>
      </c>
      <c r="AC57" s="8">
        <v>0</v>
      </c>
      <c r="AD57" s="6">
        <v>73784.28</v>
      </c>
      <c r="AE57" s="8">
        <v>0.45999999999999996</v>
      </c>
      <c r="AF57" s="6">
        <v>575576.28</v>
      </c>
      <c r="AG57" s="8">
        <v>3.4699999999999998</v>
      </c>
      <c r="AH57" s="6">
        <v>274284.72000000003</v>
      </c>
      <c r="AI57" s="8">
        <v>1.71</v>
      </c>
      <c r="AJ57" s="6">
        <v>781149.96</v>
      </c>
      <c r="AK57" s="8">
        <v>4.87</v>
      </c>
      <c r="AL57" s="6">
        <v>5008.4399999999996</v>
      </c>
      <c r="AM57" s="8">
        <v>0.03</v>
      </c>
      <c r="AN57" s="6">
        <v>0</v>
      </c>
      <c r="AO57" s="8">
        <v>0</v>
      </c>
      <c r="AP57" s="6">
        <v>150776.4</v>
      </c>
      <c r="AQ57" s="8">
        <v>0.94</v>
      </c>
      <c r="AR57" s="6">
        <v>186981.24000000002</v>
      </c>
      <c r="AS57" s="8">
        <v>1.1200000000000001</v>
      </c>
      <c r="AT57" s="6">
        <v>30050.64000000001</v>
      </c>
      <c r="AU57" s="8">
        <v>0.18</v>
      </c>
      <c r="AV57" s="6">
        <v>536163.47999999986</v>
      </c>
      <c r="AW57" s="8">
        <v>3.25</v>
      </c>
      <c r="AX57" s="6">
        <v>20050.050000000003</v>
      </c>
      <c r="AY57" s="8">
        <v>0</v>
      </c>
      <c r="AZ57" s="6">
        <v>8347.44</v>
      </c>
      <c r="BA57" s="8">
        <v>0.05</v>
      </c>
      <c r="BB57" s="6">
        <v>372293.16</v>
      </c>
      <c r="BC57" s="8">
        <v>2.23</v>
      </c>
      <c r="BD57" s="6">
        <v>291799.72000000009</v>
      </c>
      <c r="BE57" s="8">
        <v>1.74</v>
      </c>
      <c r="BF57" s="31">
        <f t="shared" si="2"/>
        <v>4797879.6399999997</v>
      </c>
      <c r="BG57" s="31">
        <f t="shared" si="3"/>
        <v>29.030000000000005</v>
      </c>
      <c r="BH57" s="4">
        <v>0</v>
      </c>
      <c r="BI57" s="4">
        <v>0</v>
      </c>
      <c r="BJ57" s="4">
        <v>0</v>
      </c>
      <c r="BK57" s="9">
        <v>0</v>
      </c>
      <c r="BL57" s="9">
        <v>0</v>
      </c>
      <c r="BM57" s="9">
        <v>0</v>
      </c>
      <c r="BN57" s="9">
        <v>0</v>
      </c>
      <c r="BO57" s="9">
        <v>0</v>
      </c>
      <c r="BP57" s="9">
        <v>0</v>
      </c>
      <c r="BQ57" s="9">
        <v>0</v>
      </c>
      <c r="BR57" s="4" t="s">
        <v>382</v>
      </c>
      <c r="BS57" s="4"/>
      <c r="BT57" s="9"/>
      <c r="BU57" s="4"/>
      <c r="BV57" s="9"/>
      <c r="BW57" s="9"/>
      <c r="BX57" s="9"/>
      <c r="BY57" s="9"/>
      <c r="BZ57" s="9"/>
      <c r="CA57" s="9"/>
      <c r="CB57" s="4" t="s">
        <v>382</v>
      </c>
      <c r="CC57" s="4"/>
      <c r="CD57" s="9"/>
      <c r="CE57" s="4"/>
      <c r="CF57" s="9"/>
      <c r="CG57" s="9"/>
      <c r="CH57" s="9"/>
      <c r="CI57" s="9"/>
      <c r="CJ57" s="9"/>
      <c r="CK57" s="9"/>
      <c r="CL57" s="4" t="s">
        <v>382</v>
      </c>
      <c r="CM57" s="4"/>
      <c r="CN57" s="9"/>
      <c r="CO57" s="4"/>
      <c r="CP57" s="9"/>
      <c r="CQ57" s="9"/>
      <c r="CR57" s="9"/>
      <c r="CS57" s="9"/>
      <c r="CT57" s="9"/>
      <c r="CU57" s="9"/>
      <c r="CV57" s="4" t="s">
        <v>382</v>
      </c>
      <c r="CW57" s="4"/>
      <c r="CX57" s="9"/>
      <c r="CY57" s="4"/>
      <c r="CZ57" s="9"/>
      <c r="DA57" s="9"/>
      <c r="DB57" s="9"/>
      <c r="DC57" s="9"/>
      <c r="DD57" s="9"/>
      <c r="DE57" s="9"/>
      <c r="DF57" s="4" t="s">
        <v>382</v>
      </c>
      <c r="DG57" s="4"/>
      <c r="DH57" s="9"/>
      <c r="DI57" s="4"/>
      <c r="DJ57" s="9"/>
      <c r="DK57" s="9"/>
      <c r="DL57" s="9"/>
      <c r="DM57" s="9"/>
      <c r="DN57" s="9"/>
      <c r="DO57" s="9"/>
      <c r="DP57" s="4" t="s">
        <v>382</v>
      </c>
      <c r="DQ57" s="4"/>
      <c r="DR57" s="9"/>
      <c r="DS57" s="4"/>
      <c r="DT57" s="9"/>
      <c r="DU57" s="9"/>
      <c r="DV57" s="9"/>
      <c r="DW57" s="9"/>
      <c r="DX57" s="9"/>
      <c r="DY57" s="9"/>
      <c r="DZ57" s="4">
        <v>0</v>
      </c>
      <c r="EA57" s="4">
        <v>0</v>
      </c>
      <c r="EB57" s="4">
        <v>0</v>
      </c>
      <c r="EC57" s="4">
        <v>0</v>
      </c>
      <c r="ED57" s="4">
        <v>2</v>
      </c>
      <c r="EE57" s="4">
        <v>4</v>
      </c>
      <c r="EF57" s="9">
        <v>9484.3999999999978</v>
      </c>
      <c r="EG57" s="2">
        <f>IF([1]Лист1!$C55=C57,1,0)</f>
        <v>1</v>
      </c>
    </row>
    <row r="58" spans="1:137" x14ac:dyDescent="0.25">
      <c r="A58" s="27">
        <v>55</v>
      </c>
      <c r="B58" s="28" t="s">
        <v>392</v>
      </c>
      <c r="C58" s="28" t="s">
        <v>524</v>
      </c>
      <c r="D58" s="1">
        <v>43466</v>
      </c>
      <c r="E58" s="1">
        <v>43830</v>
      </c>
      <c r="F58" s="9">
        <v>0</v>
      </c>
      <c r="G58" s="9">
        <v>0</v>
      </c>
      <c r="H58" s="9">
        <v>546940.35</v>
      </c>
      <c r="I58" s="9">
        <v>2344753.21</v>
      </c>
      <c r="J58" s="9">
        <v>1660587.5500000003</v>
      </c>
      <c r="K58" s="9">
        <v>173372.63999999998</v>
      </c>
      <c r="L58" s="9">
        <v>510793.02</v>
      </c>
      <c r="M58" s="9">
        <v>2195408.25</v>
      </c>
      <c r="N58" s="9">
        <v>2195408.25</v>
      </c>
      <c r="O58" s="9">
        <v>0</v>
      </c>
      <c r="P58" s="9">
        <v>0</v>
      </c>
      <c r="Q58" s="9">
        <v>0</v>
      </c>
      <c r="R58" s="9">
        <v>0</v>
      </c>
      <c r="S58" s="9">
        <v>2195408.25</v>
      </c>
      <c r="T58" s="9">
        <v>0</v>
      </c>
      <c r="U58" s="9">
        <v>0</v>
      </c>
      <c r="V58" s="9">
        <v>696285.34000000032</v>
      </c>
      <c r="W58" s="4" t="s">
        <v>238</v>
      </c>
      <c r="X58" s="6">
        <v>510793.02</v>
      </c>
      <c r="Y58" s="8">
        <v>6.5699999999999994</v>
      </c>
      <c r="Z58" s="6">
        <v>187366.88999999998</v>
      </c>
      <c r="AA58" s="8">
        <v>2.41</v>
      </c>
      <c r="AB58" s="6">
        <v>29348.97</v>
      </c>
      <c r="AC58" s="8">
        <v>0</v>
      </c>
      <c r="AD58" s="6">
        <v>35763.000000000007</v>
      </c>
      <c r="AE58" s="8">
        <v>0.45999999999999996</v>
      </c>
      <c r="AF58" s="6">
        <v>225462.23999999996</v>
      </c>
      <c r="AG58" s="8">
        <v>2.9</v>
      </c>
      <c r="AH58" s="6">
        <v>132945</v>
      </c>
      <c r="AI58" s="8">
        <v>1.71</v>
      </c>
      <c r="AJ58" s="6">
        <v>378621.12000000005</v>
      </c>
      <c r="AK58" s="8">
        <v>4.87</v>
      </c>
      <c r="AL58" s="6">
        <v>2332.3200000000006</v>
      </c>
      <c r="AM58" s="8">
        <v>0.03</v>
      </c>
      <c r="AN58" s="6">
        <v>0</v>
      </c>
      <c r="AO58" s="8">
        <v>0</v>
      </c>
      <c r="AP58" s="6">
        <v>73080.84</v>
      </c>
      <c r="AQ58" s="8">
        <v>0.94</v>
      </c>
      <c r="AR58" s="6">
        <v>87075.12</v>
      </c>
      <c r="AS58" s="8">
        <v>1.1200000000000001</v>
      </c>
      <c r="AT58" s="6">
        <v>13994.160000000002</v>
      </c>
      <c r="AU58" s="8">
        <v>0.18</v>
      </c>
      <c r="AV58" s="6">
        <v>252673.08</v>
      </c>
      <c r="AW58" s="8">
        <v>3.25</v>
      </c>
      <c r="AX58" s="6">
        <v>9718.2000000000007</v>
      </c>
      <c r="AY58" s="8">
        <v>0</v>
      </c>
      <c r="AZ58" s="6">
        <v>3887.28</v>
      </c>
      <c r="BA58" s="8">
        <v>0.05</v>
      </c>
      <c r="BB58" s="6">
        <v>173372.63999999998</v>
      </c>
      <c r="BC58" s="8">
        <v>2.23</v>
      </c>
      <c r="BD58" s="6">
        <v>228319.33000000005</v>
      </c>
      <c r="BE58" s="8">
        <v>2.94</v>
      </c>
      <c r="BF58" s="31">
        <f t="shared" si="2"/>
        <v>2344753.2100000004</v>
      </c>
      <c r="BG58" s="31">
        <f t="shared" si="3"/>
        <v>29.660000000000007</v>
      </c>
      <c r="BH58" s="4">
        <v>0</v>
      </c>
      <c r="BI58" s="4">
        <v>0</v>
      </c>
      <c r="BJ58" s="4">
        <v>0</v>
      </c>
      <c r="BK58" s="9">
        <v>0</v>
      </c>
      <c r="BL58" s="9">
        <v>0</v>
      </c>
      <c r="BM58" s="9">
        <v>0</v>
      </c>
      <c r="BN58" s="9">
        <v>0</v>
      </c>
      <c r="BO58" s="9">
        <v>0</v>
      </c>
      <c r="BP58" s="9">
        <v>0</v>
      </c>
      <c r="BQ58" s="9">
        <v>0</v>
      </c>
      <c r="BR58" s="4" t="s">
        <v>382</v>
      </c>
      <c r="BS58" s="4"/>
      <c r="BT58" s="9"/>
      <c r="BU58" s="4"/>
      <c r="BV58" s="9"/>
      <c r="BW58" s="9"/>
      <c r="BX58" s="9"/>
      <c r="BY58" s="9"/>
      <c r="BZ58" s="9"/>
      <c r="CA58" s="9"/>
      <c r="CB58" s="4" t="s">
        <v>382</v>
      </c>
      <c r="CC58" s="4"/>
      <c r="CD58" s="9"/>
      <c r="CE58" s="4"/>
      <c r="CF58" s="9"/>
      <c r="CG58" s="9"/>
      <c r="CH58" s="9"/>
      <c r="CI58" s="9"/>
      <c r="CJ58" s="9"/>
      <c r="CK58" s="9"/>
      <c r="CL58" s="4" t="s">
        <v>382</v>
      </c>
      <c r="CM58" s="4"/>
      <c r="CN58" s="9"/>
      <c r="CO58" s="4"/>
      <c r="CP58" s="9"/>
      <c r="CQ58" s="9"/>
      <c r="CR58" s="9"/>
      <c r="CS58" s="9"/>
      <c r="CT58" s="9"/>
      <c r="CU58" s="9"/>
      <c r="CV58" s="4" t="s">
        <v>382</v>
      </c>
      <c r="CW58" s="4"/>
      <c r="CX58" s="9"/>
      <c r="CY58" s="4"/>
      <c r="CZ58" s="9"/>
      <c r="DA58" s="9"/>
      <c r="DB58" s="9"/>
      <c r="DC58" s="9"/>
      <c r="DD58" s="9"/>
      <c r="DE58" s="9"/>
      <c r="DF58" s="4" t="s">
        <v>382</v>
      </c>
      <c r="DG58" s="4"/>
      <c r="DH58" s="9"/>
      <c r="DI58" s="4"/>
      <c r="DJ58" s="9"/>
      <c r="DK58" s="9"/>
      <c r="DL58" s="9"/>
      <c r="DM58" s="9"/>
      <c r="DN58" s="9"/>
      <c r="DO58" s="9"/>
      <c r="DP58" s="4" t="s">
        <v>382</v>
      </c>
      <c r="DQ58" s="4"/>
      <c r="DR58" s="9"/>
      <c r="DS58" s="4"/>
      <c r="DT58" s="9"/>
      <c r="DU58" s="9"/>
      <c r="DV58" s="9"/>
      <c r="DW58" s="9"/>
      <c r="DX58" s="9"/>
      <c r="DY58" s="9"/>
      <c r="DZ58" s="4">
        <v>0</v>
      </c>
      <c r="EA58" s="4">
        <v>0</v>
      </c>
      <c r="EB58" s="4">
        <v>0</v>
      </c>
      <c r="EC58" s="4">
        <v>0</v>
      </c>
      <c r="ED58" s="4">
        <v>16</v>
      </c>
      <c r="EE58" s="4">
        <v>19</v>
      </c>
      <c r="EF58" s="9">
        <v>44278.180000000008</v>
      </c>
      <c r="EG58" s="2">
        <f>IF([1]Лист1!$C56=C58,1,0)</f>
        <v>1</v>
      </c>
    </row>
    <row r="59" spans="1:137" x14ac:dyDescent="0.25">
      <c r="A59" s="27">
        <v>56</v>
      </c>
      <c r="B59" s="28" t="s">
        <v>393</v>
      </c>
      <c r="C59" s="28" t="s">
        <v>525</v>
      </c>
      <c r="D59" s="1">
        <v>43466</v>
      </c>
      <c r="E59" s="1">
        <v>43830</v>
      </c>
      <c r="F59" s="9">
        <v>0</v>
      </c>
      <c r="G59" s="9">
        <v>0</v>
      </c>
      <c r="H59" s="9">
        <v>610582.85</v>
      </c>
      <c r="I59" s="9">
        <v>2348556.872</v>
      </c>
      <c r="J59" s="9">
        <v>1665956.956</v>
      </c>
      <c r="K59" s="9">
        <v>172976.64000000007</v>
      </c>
      <c r="L59" s="9">
        <v>509623.27599999978</v>
      </c>
      <c r="M59" s="9">
        <v>2439868.0700000003</v>
      </c>
      <c r="N59" s="9">
        <v>2439868.0700000003</v>
      </c>
      <c r="O59" s="9">
        <v>0</v>
      </c>
      <c r="P59" s="9">
        <v>0</v>
      </c>
      <c r="Q59" s="9">
        <v>0</v>
      </c>
      <c r="R59" s="9">
        <v>0</v>
      </c>
      <c r="S59" s="9">
        <v>2439868.0700000003</v>
      </c>
      <c r="T59" s="9">
        <v>0</v>
      </c>
      <c r="U59" s="9">
        <v>0</v>
      </c>
      <c r="V59" s="9">
        <v>519271.86999999941</v>
      </c>
      <c r="W59" s="4" t="s">
        <v>238</v>
      </c>
      <c r="X59" s="6">
        <v>509623.27599999984</v>
      </c>
      <c r="Y59" s="8">
        <v>6.5699999999999994</v>
      </c>
      <c r="Z59" s="6">
        <v>186938.85000000006</v>
      </c>
      <c r="AA59" s="8">
        <v>2.41</v>
      </c>
      <c r="AB59" s="6">
        <v>29281.920000000002</v>
      </c>
      <c r="AC59" s="8">
        <v>0</v>
      </c>
      <c r="AD59" s="6">
        <v>35681.399999999994</v>
      </c>
      <c r="AE59" s="8">
        <v>0.45999999999999996</v>
      </c>
      <c r="AF59" s="6">
        <v>224947.20000000004</v>
      </c>
      <c r="AG59" s="8">
        <v>2.9</v>
      </c>
      <c r="AH59" s="6">
        <v>132641.28</v>
      </c>
      <c r="AI59" s="8">
        <v>1.71</v>
      </c>
      <c r="AJ59" s="6">
        <v>377756.27999999991</v>
      </c>
      <c r="AK59" s="8">
        <v>4.87</v>
      </c>
      <c r="AL59" s="6">
        <v>2327.0400000000004</v>
      </c>
      <c r="AM59" s="8">
        <v>0.03</v>
      </c>
      <c r="AN59" s="6">
        <v>0</v>
      </c>
      <c r="AO59" s="8">
        <v>0</v>
      </c>
      <c r="AP59" s="6">
        <v>72913.920000000027</v>
      </c>
      <c r="AQ59" s="8">
        <v>0.94</v>
      </c>
      <c r="AR59" s="6">
        <v>86876.160000000018</v>
      </c>
      <c r="AS59" s="8">
        <v>1.1200000000000001</v>
      </c>
      <c r="AT59" s="6">
        <v>13962.239999999998</v>
      </c>
      <c r="AU59" s="8">
        <v>0.18</v>
      </c>
      <c r="AV59" s="6">
        <v>252095.99999999991</v>
      </c>
      <c r="AW59" s="8">
        <v>3.25</v>
      </c>
      <c r="AX59" s="6">
        <v>9696.0000000000018</v>
      </c>
      <c r="AY59" s="8">
        <v>0</v>
      </c>
      <c r="AZ59" s="6">
        <v>3878.52</v>
      </c>
      <c r="BA59" s="8">
        <v>0.05</v>
      </c>
      <c r="BB59" s="6">
        <v>172976.64000000007</v>
      </c>
      <c r="BC59" s="8">
        <v>2.23</v>
      </c>
      <c r="BD59" s="6">
        <v>236960.14599999995</v>
      </c>
      <c r="BE59" s="8">
        <v>3.05</v>
      </c>
      <c r="BF59" s="31">
        <f t="shared" si="2"/>
        <v>2348556.8719999995</v>
      </c>
      <c r="BG59" s="31">
        <f t="shared" si="3"/>
        <v>29.770000000000007</v>
      </c>
      <c r="BH59" s="4">
        <v>0</v>
      </c>
      <c r="BI59" s="4">
        <v>0</v>
      </c>
      <c r="BJ59" s="4">
        <v>0</v>
      </c>
      <c r="BK59" s="9">
        <v>0</v>
      </c>
      <c r="BL59" s="9">
        <v>0</v>
      </c>
      <c r="BM59" s="9">
        <v>0</v>
      </c>
      <c r="BN59" s="9">
        <v>0</v>
      </c>
      <c r="BO59" s="9">
        <v>0</v>
      </c>
      <c r="BP59" s="9">
        <v>0</v>
      </c>
      <c r="BQ59" s="9">
        <v>0</v>
      </c>
      <c r="BR59" s="4" t="s">
        <v>382</v>
      </c>
      <c r="BS59" s="4"/>
      <c r="BT59" s="9"/>
      <c r="BU59" s="4"/>
      <c r="BV59" s="9"/>
      <c r="BW59" s="9"/>
      <c r="BX59" s="9"/>
      <c r="BY59" s="9"/>
      <c r="BZ59" s="9"/>
      <c r="CA59" s="9"/>
      <c r="CB59" s="4" t="s">
        <v>382</v>
      </c>
      <c r="CC59" s="4"/>
      <c r="CD59" s="9"/>
      <c r="CE59" s="4"/>
      <c r="CF59" s="9"/>
      <c r="CG59" s="9"/>
      <c r="CH59" s="9"/>
      <c r="CI59" s="9"/>
      <c r="CJ59" s="9"/>
      <c r="CK59" s="9"/>
      <c r="CL59" s="4" t="s">
        <v>382</v>
      </c>
      <c r="CM59" s="4"/>
      <c r="CN59" s="9"/>
      <c r="CO59" s="4"/>
      <c r="CP59" s="9"/>
      <c r="CQ59" s="9"/>
      <c r="CR59" s="9"/>
      <c r="CS59" s="9"/>
      <c r="CT59" s="9"/>
      <c r="CU59" s="9"/>
      <c r="CV59" s="4" t="s">
        <v>382</v>
      </c>
      <c r="CW59" s="4"/>
      <c r="CX59" s="9"/>
      <c r="CY59" s="4"/>
      <c r="CZ59" s="9"/>
      <c r="DA59" s="9"/>
      <c r="DB59" s="9"/>
      <c r="DC59" s="9"/>
      <c r="DD59" s="9"/>
      <c r="DE59" s="9"/>
      <c r="DF59" s="4" t="s">
        <v>382</v>
      </c>
      <c r="DG59" s="4"/>
      <c r="DH59" s="9"/>
      <c r="DI59" s="4"/>
      <c r="DJ59" s="9"/>
      <c r="DK59" s="9"/>
      <c r="DL59" s="9"/>
      <c r="DM59" s="9"/>
      <c r="DN59" s="9"/>
      <c r="DO59" s="9"/>
      <c r="DP59" s="4" t="s">
        <v>382</v>
      </c>
      <c r="DQ59" s="4"/>
      <c r="DR59" s="9"/>
      <c r="DS59" s="4"/>
      <c r="DT59" s="9"/>
      <c r="DU59" s="9"/>
      <c r="DV59" s="9"/>
      <c r="DW59" s="9"/>
      <c r="DX59" s="9"/>
      <c r="DY59" s="9"/>
      <c r="DZ59" s="4">
        <v>0</v>
      </c>
      <c r="EA59" s="4">
        <v>0</v>
      </c>
      <c r="EB59" s="4">
        <v>0</v>
      </c>
      <c r="EC59" s="4">
        <v>0</v>
      </c>
      <c r="ED59" s="4">
        <v>8</v>
      </c>
      <c r="EE59" s="4">
        <v>8</v>
      </c>
      <c r="EF59" s="9">
        <v>51745.329999999987</v>
      </c>
      <c r="EG59" s="2">
        <f>IF([1]Лист1!$C57=C59,1,0)</f>
        <v>1</v>
      </c>
    </row>
    <row r="60" spans="1:137" x14ac:dyDescent="0.25">
      <c r="A60" s="27">
        <v>57</v>
      </c>
      <c r="B60" s="28" t="s">
        <v>394</v>
      </c>
      <c r="C60" s="28" t="s">
        <v>526</v>
      </c>
      <c r="D60" s="1">
        <v>43466</v>
      </c>
      <c r="E60" s="1">
        <v>43830</v>
      </c>
      <c r="F60" s="9">
        <v>0</v>
      </c>
      <c r="G60" s="9">
        <v>0</v>
      </c>
      <c r="H60" s="9">
        <v>747915.39</v>
      </c>
      <c r="I60" s="9">
        <v>2248126.8299999996</v>
      </c>
      <c r="J60" s="9">
        <v>1599204.69</v>
      </c>
      <c r="K60" s="9">
        <v>164442.84000000005</v>
      </c>
      <c r="L60" s="9">
        <v>484479.29999999976</v>
      </c>
      <c r="M60" s="9">
        <v>2172314.1</v>
      </c>
      <c r="N60" s="9">
        <v>2172314.1</v>
      </c>
      <c r="O60" s="9">
        <v>0</v>
      </c>
      <c r="P60" s="9">
        <v>0</v>
      </c>
      <c r="Q60" s="9">
        <v>0</v>
      </c>
      <c r="R60" s="9">
        <v>0</v>
      </c>
      <c r="S60" s="9">
        <v>2172314.1</v>
      </c>
      <c r="T60" s="9">
        <v>0</v>
      </c>
      <c r="U60" s="9">
        <v>0</v>
      </c>
      <c r="V60" s="9">
        <v>823728.14999999991</v>
      </c>
      <c r="W60" s="4" t="s">
        <v>238</v>
      </c>
      <c r="X60" s="6">
        <v>484479.29999999976</v>
      </c>
      <c r="Y60" s="8">
        <v>6.5699999999999994</v>
      </c>
      <c r="Z60" s="6">
        <v>177716.25</v>
      </c>
      <c r="AA60" s="8">
        <v>2.41</v>
      </c>
      <c r="AB60" s="6">
        <v>27837.300000000003</v>
      </c>
      <c r="AC60" s="8">
        <v>0</v>
      </c>
      <c r="AD60" s="6">
        <v>33920.999999999993</v>
      </c>
      <c r="AE60" s="8">
        <v>0.45999999999999996</v>
      </c>
      <c r="AF60" s="6">
        <v>213849.48000000007</v>
      </c>
      <c r="AG60" s="8">
        <v>2.9</v>
      </c>
      <c r="AH60" s="6">
        <v>126097.43999999999</v>
      </c>
      <c r="AI60" s="8">
        <v>1.71</v>
      </c>
      <c r="AJ60" s="6">
        <v>359119.68</v>
      </c>
      <c r="AK60" s="8">
        <v>4.87</v>
      </c>
      <c r="AL60" s="6">
        <v>2212.1999999999994</v>
      </c>
      <c r="AM60" s="8">
        <v>0.03</v>
      </c>
      <c r="AN60" s="6">
        <v>0</v>
      </c>
      <c r="AO60" s="8">
        <v>0</v>
      </c>
      <c r="AP60" s="6">
        <v>69316.680000000008</v>
      </c>
      <c r="AQ60" s="8">
        <v>0.94</v>
      </c>
      <c r="AR60" s="6">
        <v>82590.12</v>
      </c>
      <c r="AS60" s="8">
        <v>1.1200000000000001</v>
      </c>
      <c r="AT60" s="6">
        <v>13273.439999999995</v>
      </c>
      <c r="AU60" s="8">
        <v>0.18</v>
      </c>
      <c r="AV60" s="6">
        <v>239658.84000000005</v>
      </c>
      <c r="AW60" s="8">
        <v>3.25</v>
      </c>
      <c r="AX60" s="6">
        <v>9217.6500000000015</v>
      </c>
      <c r="AY60" s="8">
        <v>0</v>
      </c>
      <c r="AZ60" s="6">
        <v>3687.1200000000008</v>
      </c>
      <c r="BA60" s="8">
        <v>0.05</v>
      </c>
      <c r="BB60" s="6">
        <v>164442.84000000005</v>
      </c>
      <c r="BC60" s="8">
        <v>2.23</v>
      </c>
      <c r="BD60" s="6">
        <v>240707.49000000005</v>
      </c>
      <c r="BE60" s="8">
        <v>3.27</v>
      </c>
      <c r="BF60" s="31">
        <f t="shared" si="2"/>
        <v>2248126.83</v>
      </c>
      <c r="BG60" s="31">
        <f t="shared" si="3"/>
        <v>29.990000000000006</v>
      </c>
      <c r="BH60" s="4">
        <v>0</v>
      </c>
      <c r="BI60" s="4">
        <v>0</v>
      </c>
      <c r="BJ60" s="4">
        <v>0</v>
      </c>
      <c r="BK60" s="9">
        <v>0</v>
      </c>
      <c r="BL60" s="9">
        <v>0</v>
      </c>
      <c r="BM60" s="9">
        <v>0</v>
      </c>
      <c r="BN60" s="9">
        <v>0</v>
      </c>
      <c r="BO60" s="9">
        <v>0</v>
      </c>
      <c r="BP60" s="9">
        <v>0</v>
      </c>
      <c r="BQ60" s="9">
        <v>0</v>
      </c>
      <c r="BR60" s="4" t="s">
        <v>382</v>
      </c>
      <c r="BS60" s="4"/>
      <c r="BT60" s="9"/>
      <c r="BU60" s="4"/>
      <c r="BV60" s="9"/>
      <c r="BW60" s="9"/>
      <c r="BX60" s="9"/>
      <c r="BY60" s="9"/>
      <c r="BZ60" s="9"/>
      <c r="CA60" s="9"/>
      <c r="CB60" s="4" t="s">
        <v>382</v>
      </c>
      <c r="CC60" s="4"/>
      <c r="CD60" s="9"/>
      <c r="CE60" s="4"/>
      <c r="CF60" s="9"/>
      <c r="CG60" s="9"/>
      <c r="CH60" s="9"/>
      <c r="CI60" s="9"/>
      <c r="CJ60" s="9"/>
      <c r="CK60" s="9"/>
      <c r="CL60" s="4" t="s">
        <v>382</v>
      </c>
      <c r="CM60" s="4"/>
      <c r="CN60" s="9"/>
      <c r="CO60" s="4"/>
      <c r="CP60" s="9"/>
      <c r="CQ60" s="9"/>
      <c r="CR60" s="9"/>
      <c r="CS60" s="9"/>
      <c r="CT60" s="9"/>
      <c r="CU60" s="9"/>
      <c r="CV60" s="4" t="s">
        <v>382</v>
      </c>
      <c r="CW60" s="4"/>
      <c r="CX60" s="9"/>
      <c r="CY60" s="4"/>
      <c r="CZ60" s="9"/>
      <c r="DA60" s="9"/>
      <c r="DB60" s="9"/>
      <c r="DC60" s="9"/>
      <c r="DD60" s="9"/>
      <c r="DE60" s="9"/>
      <c r="DF60" s="4" t="s">
        <v>382</v>
      </c>
      <c r="DG60" s="4"/>
      <c r="DH60" s="9"/>
      <c r="DI60" s="4"/>
      <c r="DJ60" s="9"/>
      <c r="DK60" s="9"/>
      <c r="DL60" s="9"/>
      <c r="DM60" s="9"/>
      <c r="DN60" s="9"/>
      <c r="DO60" s="9"/>
      <c r="DP60" s="4" t="s">
        <v>382</v>
      </c>
      <c r="DQ60" s="4"/>
      <c r="DR60" s="9"/>
      <c r="DS60" s="4"/>
      <c r="DT60" s="9"/>
      <c r="DU60" s="9"/>
      <c r="DV60" s="9"/>
      <c r="DW60" s="9"/>
      <c r="DX60" s="9"/>
      <c r="DY60" s="9"/>
      <c r="DZ60" s="4">
        <v>0</v>
      </c>
      <c r="EA60" s="4">
        <v>0</v>
      </c>
      <c r="EB60" s="4">
        <v>0</v>
      </c>
      <c r="EC60" s="4">
        <v>0</v>
      </c>
      <c r="ED60" s="4">
        <v>16</v>
      </c>
      <c r="EE60" s="4">
        <v>17</v>
      </c>
      <c r="EF60" s="9">
        <v>56030.170000000006</v>
      </c>
      <c r="EG60" s="2">
        <f>IF([1]Лист1!$C58=C60,1,0)</f>
        <v>1</v>
      </c>
    </row>
    <row r="61" spans="1:137" x14ac:dyDescent="0.25">
      <c r="A61" s="27">
        <v>58</v>
      </c>
      <c r="B61" s="28" t="s">
        <v>395</v>
      </c>
      <c r="C61" s="28" t="s">
        <v>527</v>
      </c>
      <c r="D61" s="1">
        <v>43466</v>
      </c>
      <c r="E61" s="1">
        <v>43830</v>
      </c>
      <c r="F61" s="9">
        <v>0</v>
      </c>
      <c r="G61" s="9">
        <v>0</v>
      </c>
      <c r="H61" s="9">
        <v>127772.18</v>
      </c>
      <c r="I61" s="9">
        <v>1153947.1299999999</v>
      </c>
      <c r="J61" s="9">
        <v>817484.10999999987</v>
      </c>
      <c r="K61" s="9">
        <v>85929</v>
      </c>
      <c r="L61" s="9">
        <v>250534.02000000002</v>
      </c>
      <c r="M61" s="9">
        <v>1159766.05</v>
      </c>
      <c r="N61" s="9">
        <v>1159766.05</v>
      </c>
      <c r="O61" s="9">
        <v>0</v>
      </c>
      <c r="P61" s="9">
        <v>0</v>
      </c>
      <c r="Q61" s="9">
        <v>0</v>
      </c>
      <c r="R61" s="9">
        <v>0</v>
      </c>
      <c r="S61" s="9">
        <v>1159766.05</v>
      </c>
      <c r="T61" s="9">
        <v>0</v>
      </c>
      <c r="U61" s="9">
        <v>0</v>
      </c>
      <c r="V61" s="9">
        <v>121953.2899999998</v>
      </c>
      <c r="W61" s="4" t="s">
        <v>238</v>
      </c>
      <c r="X61" s="6">
        <v>250534.02000000002</v>
      </c>
      <c r="Y61" s="8">
        <v>6.5699999999999994</v>
      </c>
      <c r="Z61" s="6">
        <v>92864.97</v>
      </c>
      <c r="AA61" s="8">
        <v>2.41</v>
      </c>
      <c r="AB61" s="6">
        <v>14546.28</v>
      </c>
      <c r="AC61" s="8">
        <v>0</v>
      </c>
      <c r="AD61" s="6">
        <v>17725.319999999996</v>
      </c>
      <c r="AE61" s="8">
        <v>0.45999999999999996</v>
      </c>
      <c r="AF61" s="6">
        <v>111746.28000000001</v>
      </c>
      <c r="AG61" s="8">
        <v>2.9</v>
      </c>
      <c r="AH61" s="6">
        <v>65891.75999999998</v>
      </c>
      <c r="AI61" s="8">
        <v>1.71</v>
      </c>
      <c r="AJ61" s="6">
        <v>187656.72</v>
      </c>
      <c r="AK61" s="8">
        <v>4.87</v>
      </c>
      <c r="AL61" s="6">
        <v>1155.96</v>
      </c>
      <c r="AM61" s="8">
        <v>0.03</v>
      </c>
      <c r="AN61" s="6">
        <v>0</v>
      </c>
      <c r="AO61" s="8">
        <v>0</v>
      </c>
      <c r="AP61" s="6">
        <v>36221.159999999996</v>
      </c>
      <c r="AQ61" s="8">
        <v>0.94</v>
      </c>
      <c r="AR61" s="6">
        <v>43157.159999999996</v>
      </c>
      <c r="AS61" s="8">
        <v>1.1200000000000001</v>
      </c>
      <c r="AT61" s="6">
        <v>6936</v>
      </c>
      <c r="AU61" s="8">
        <v>0.18</v>
      </c>
      <c r="AV61" s="6">
        <v>125232.84000000001</v>
      </c>
      <c r="AW61" s="8">
        <v>3.25</v>
      </c>
      <c r="AX61" s="6">
        <v>4816.6499999999996</v>
      </c>
      <c r="AY61" s="8">
        <v>0</v>
      </c>
      <c r="AZ61" s="6">
        <v>1926.7199999999996</v>
      </c>
      <c r="BA61" s="8">
        <v>0.05</v>
      </c>
      <c r="BB61" s="6">
        <v>85929</v>
      </c>
      <c r="BC61" s="8">
        <v>2.23</v>
      </c>
      <c r="BD61" s="6">
        <v>107606.29000000001</v>
      </c>
      <c r="BE61" s="8">
        <v>2.8000000000000003</v>
      </c>
      <c r="BF61" s="31">
        <f t="shared" si="2"/>
        <v>1153947.1299999999</v>
      </c>
      <c r="BG61" s="31">
        <f t="shared" si="3"/>
        <v>29.520000000000007</v>
      </c>
      <c r="BH61" s="4">
        <v>0</v>
      </c>
      <c r="BI61" s="4">
        <v>0</v>
      </c>
      <c r="BJ61" s="4">
        <v>0</v>
      </c>
      <c r="BK61" s="9">
        <v>0</v>
      </c>
      <c r="BL61" s="9">
        <v>0</v>
      </c>
      <c r="BM61" s="9">
        <v>0</v>
      </c>
      <c r="BN61" s="9">
        <v>0</v>
      </c>
      <c r="BO61" s="9">
        <v>0</v>
      </c>
      <c r="BP61" s="9">
        <v>0</v>
      </c>
      <c r="BQ61" s="9">
        <v>0</v>
      </c>
      <c r="BR61" s="4" t="s">
        <v>382</v>
      </c>
      <c r="BS61" s="4"/>
      <c r="BT61" s="9"/>
      <c r="BU61" s="4"/>
      <c r="BV61" s="9"/>
      <c r="BW61" s="9"/>
      <c r="BX61" s="9"/>
      <c r="BY61" s="9"/>
      <c r="BZ61" s="9"/>
      <c r="CA61" s="9"/>
      <c r="CB61" s="4" t="s">
        <v>382</v>
      </c>
      <c r="CC61" s="4"/>
      <c r="CD61" s="9"/>
      <c r="CE61" s="4"/>
      <c r="CF61" s="9"/>
      <c r="CG61" s="9"/>
      <c r="CH61" s="9"/>
      <c r="CI61" s="9"/>
      <c r="CJ61" s="9"/>
      <c r="CK61" s="9"/>
      <c r="CL61" s="4" t="s">
        <v>382</v>
      </c>
      <c r="CM61" s="4"/>
      <c r="CN61" s="9"/>
      <c r="CO61" s="4"/>
      <c r="CP61" s="9"/>
      <c r="CQ61" s="9"/>
      <c r="CR61" s="9"/>
      <c r="CS61" s="9"/>
      <c r="CT61" s="9"/>
      <c r="CU61" s="9"/>
      <c r="CV61" s="4" t="s">
        <v>382</v>
      </c>
      <c r="CW61" s="4"/>
      <c r="CX61" s="9"/>
      <c r="CY61" s="4"/>
      <c r="CZ61" s="9"/>
      <c r="DA61" s="9"/>
      <c r="DB61" s="9"/>
      <c r="DC61" s="9"/>
      <c r="DD61" s="9"/>
      <c r="DE61" s="9"/>
      <c r="DF61" s="4" t="s">
        <v>382</v>
      </c>
      <c r="DG61" s="4"/>
      <c r="DH61" s="9"/>
      <c r="DI61" s="4"/>
      <c r="DJ61" s="9"/>
      <c r="DK61" s="9"/>
      <c r="DL61" s="9"/>
      <c r="DM61" s="9"/>
      <c r="DN61" s="9"/>
      <c r="DO61" s="9"/>
      <c r="DP61" s="4" t="s">
        <v>382</v>
      </c>
      <c r="DQ61" s="4"/>
      <c r="DR61" s="9"/>
      <c r="DS61" s="4"/>
      <c r="DT61" s="9"/>
      <c r="DU61" s="9"/>
      <c r="DV61" s="9"/>
      <c r="DW61" s="9"/>
      <c r="DX61" s="9"/>
      <c r="DY61" s="9"/>
      <c r="DZ61" s="4">
        <v>0</v>
      </c>
      <c r="EA61" s="4">
        <v>0</v>
      </c>
      <c r="EB61" s="4">
        <v>0</v>
      </c>
      <c r="EC61" s="4">
        <v>0</v>
      </c>
      <c r="ED61" s="4">
        <v>2</v>
      </c>
      <c r="EE61" s="4">
        <v>3</v>
      </c>
      <c r="EF61" s="9">
        <v>18657.72</v>
      </c>
      <c r="EG61" s="2">
        <f>IF([1]Лист1!$C59=C61,1,0)</f>
        <v>1</v>
      </c>
    </row>
    <row r="62" spans="1:137" x14ac:dyDescent="0.25">
      <c r="A62" s="27">
        <v>59</v>
      </c>
      <c r="B62" s="28" t="s">
        <v>712</v>
      </c>
      <c r="C62" s="28" t="s">
        <v>713</v>
      </c>
      <c r="D62" s="1">
        <v>43466</v>
      </c>
      <c r="E62" s="1">
        <v>43830</v>
      </c>
      <c r="F62" s="9">
        <v>0</v>
      </c>
      <c r="G62" s="9">
        <v>0</v>
      </c>
      <c r="H62" s="9">
        <v>204025.56</v>
      </c>
      <c r="I62" s="9">
        <v>785964.7620000001</v>
      </c>
      <c r="J62" s="9">
        <v>492992.52</v>
      </c>
      <c r="K62" s="9">
        <v>93413.659999999989</v>
      </c>
      <c r="L62" s="9">
        <v>199558.58199999999</v>
      </c>
      <c r="M62" s="9">
        <v>801709.39</v>
      </c>
      <c r="N62" s="9">
        <v>801709.39</v>
      </c>
      <c r="O62" s="9">
        <v>0</v>
      </c>
      <c r="P62" s="9">
        <v>0</v>
      </c>
      <c r="Q62" s="9">
        <v>0</v>
      </c>
      <c r="R62" s="9">
        <v>0</v>
      </c>
      <c r="S62" s="9">
        <v>801709.39</v>
      </c>
      <c r="T62" s="9">
        <v>0</v>
      </c>
      <c r="U62" s="9">
        <v>0</v>
      </c>
      <c r="V62" s="9">
        <v>188280.92999999993</v>
      </c>
      <c r="W62" s="4" t="s">
        <v>238</v>
      </c>
      <c r="X62" s="6">
        <v>199558.58199999997</v>
      </c>
      <c r="Y62" s="8">
        <v>4.84</v>
      </c>
      <c r="Z62" s="6">
        <v>73725.540000000008</v>
      </c>
      <c r="AA62" s="8">
        <v>1.76</v>
      </c>
      <c r="AB62" s="6">
        <v>15373.23</v>
      </c>
      <c r="AC62" s="8">
        <v>0</v>
      </c>
      <c r="AD62" s="6">
        <v>19269.200000000004</v>
      </c>
      <c r="AE62" s="8">
        <v>0.45999999999999996</v>
      </c>
      <c r="AF62" s="6">
        <v>121479.61000000002</v>
      </c>
      <c r="AG62" s="8">
        <v>2.9</v>
      </c>
      <c r="AH62" s="6">
        <v>0</v>
      </c>
      <c r="AI62" s="8">
        <v>0</v>
      </c>
      <c r="AJ62" s="6">
        <v>0</v>
      </c>
      <c r="AK62" s="8">
        <v>0</v>
      </c>
      <c r="AL62" s="6">
        <v>1256.7599999999998</v>
      </c>
      <c r="AM62" s="8">
        <v>0.03</v>
      </c>
      <c r="AN62" s="6">
        <v>0</v>
      </c>
      <c r="AO62" s="8">
        <v>0</v>
      </c>
      <c r="AP62" s="6">
        <v>39376.17</v>
      </c>
      <c r="AQ62" s="8">
        <v>0.94</v>
      </c>
      <c r="AR62" s="6">
        <v>46916.229999999996</v>
      </c>
      <c r="AS62" s="8">
        <v>1.1200000000000001</v>
      </c>
      <c r="AT62" s="6">
        <v>7540.1800000000012</v>
      </c>
      <c r="AU62" s="8">
        <v>0.18</v>
      </c>
      <c r="AV62" s="6">
        <v>136141.04999999996</v>
      </c>
      <c r="AW62" s="8">
        <v>3.25</v>
      </c>
      <c r="AX62" s="6">
        <v>5090.49</v>
      </c>
      <c r="AY62" s="8">
        <v>0</v>
      </c>
      <c r="AZ62" s="6">
        <v>2094.4800000000005</v>
      </c>
      <c r="BA62" s="8">
        <v>0.05</v>
      </c>
      <c r="BB62" s="6">
        <v>93413.659999999989</v>
      </c>
      <c r="BC62" s="8">
        <v>2.23</v>
      </c>
      <c r="BD62" s="6">
        <v>24729.58</v>
      </c>
      <c r="BE62" s="8">
        <v>0.59</v>
      </c>
      <c r="BF62" s="31">
        <f t="shared" si="2"/>
        <v>785964.76199999987</v>
      </c>
      <c r="BG62" s="31">
        <f t="shared" si="3"/>
        <v>18.349999999999998</v>
      </c>
      <c r="BH62" s="4">
        <v>0</v>
      </c>
      <c r="BI62" s="4">
        <v>0</v>
      </c>
      <c r="BJ62" s="4">
        <v>0</v>
      </c>
      <c r="BK62" s="9">
        <v>0</v>
      </c>
      <c r="BL62" s="9">
        <v>0</v>
      </c>
      <c r="BM62" s="9">
        <v>0</v>
      </c>
      <c r="BN62" s="9">
        <v>0</v>
      </c>
      <c r="BO62" s="9">
        <v>0</v>
      </c>
      <c r="BP62" s="9">
        <v>0</v>
      </c>
      <c r="BQ62" s="9">
        <v>0</v>
      </c>
      <c r="BR62" s="4" t="s">
        <v>382</v>
      </c>
      <c r="BS62" s="4"/>
      <c r="BT62" s="9"/>
      <c r="BU62" s="4"/>
      <c r="BV62" s="9"/>
      <c r="BW62" s="9"/>
      <c r="BX62" s="9"/>
      <c r="BY62" s="9"/>
      <c r="BZ62" s="9"/>
      <c r="CA62" s="9"/>
      <c r="CB62" s="4" t="s">
        <v>382</v>
      </c>
      <c r="CC62" s="4"/>
      <c r="CD62" s="9"/>
      <c r="CE62" s="4"/>
      <c r="CF62" s="9"/>
      <c r="CG62" s="9"/>
      <c r="CH62" s="9"/>
      <c r="CI62" s="9"/>
      <c r="CJ62" s="9"/>
      <c r="CK62" s="9"/>
      <c r="CL62" s="4" t="s">
        <v>382</v>
      </c>
      <c r="CM62" s="4"/>
      <c r="CN62" s="9"/>
      <c r="CO62" s="4"/>
      <c r="CP62" s="9"/>
      <c r="CQ62" s="9"/>
      <c r="CR62" s="9"/>
      <c r="CS62" s="9"/>
      <c r="CT62" s="9"/>
      <c r="CU62" s="9"/>
      <c r="CV62" s="4" t="s">
        <v>382</v>
      </c>
      <c r="CW62" s="4"/>
      <c r="CX62" s="9"/>
      <c r="CY62" s="4"/>
      <c r="CZ62" s="9"/>
      <c r="DA62" s="9"/>
      <c r="DB62" s="9"/>
      <c r="DC62" s="9"/>
      <c r="DD62" s="9"/>
      <c r="DE62" s="9"/>
      <c r="DF62" s="4" t="s">
        <v>382</v>
      </c>
      <c r="DG62" s="4"/>
      <c r="DH62" s="9"/>
      <c r="DI62" s="4"/>
      <c r="DJ62" s="9"/>
      <c r="DK62" s="9"/>
      <c r="DL62" s="9"/>
      <c r="DM62" s="9"/>
      <c r="DN62" s="9"/>
      <c r="DO62" s="9"/>
      <c r="DP62" s="4" t="s">
        <v>382</v>
      </c>
      <c r="DQ62" s="4"/>
      <c r="DR62" s="9"/>
      <c r="DS62" s="4"/>
      <c r="DT62" s="9"/>
      <c r="DU62" s="9"/>
      <c r="DV62" s="9"/>
      <c r="DW62" s="9"/>
      <c r="DX62" s="9"/>
      <c r="DY62" s="9"/>
      <c r="DZ62" s="4">
        <v>0</v>
      </c>
      <c r="EA62" s="4">
        <v>0</v>
      </c>
      <c r="EB62" s="4">
        <v>0</v>
      </c>
      <c r="EC62" s="4">
        <v>0</v>
      </c>
      <c r="ED62" s="4">
        <v>5</v>
      </c>
      <c r="EE62" s="4">
        <v>7</v>
      </c>
      <c r="EF62" s="9">
        <v>3257.0099999999998</v>
      </c>
      <c r="EG62" s="2">
        <f>IF([1]Лист1!$C60=C62,1,0)</f>
        <v>1</v>
      </c>
    </row>
    <row r="63" spans="1:137" x14ac:dyDescent="0.25">
      <c r="A63" s="27">
        <v>60</v>
      </c>
      <c r="B63" s="28" t="s">
        <v>717</v>
      </c>
      <c r="C63" s="28" t="s">
        <v>718</v>
      </c>
      <c r="D63" s="1">
        <v>43466</v>
      </c>
      <c r="E63" s="1">
        <v>43830</v>
      </c>
      <c r="F63" s="9">
        <v>0</v>
      </c>
      <c r="G63" s="9">
        <v>0</v>
      </c>
      <c r="H63" s="9">
        <v>130607.88</v>
      </c>
      <c r="I63" s="9">
        <v>1053841.72</v>
      </c>
      <c r="J63" s="9">
        <v>643224.78999999992</v>
      </c>
      <c r="K63" s="9">
        <v>129515.75999999997</v>
      </c>
      <c r="L63" s="9">
        <v>281101.1700000001</v>
      </c>
      <c r="M63" s="9">
        <v>1075163.52</v>
      </c>
      <c r="N63" s="9">
        <v>1075163.52</v>
      </c>
      <c r="O63" s="9">
        <v>0</v>
      </c>
      <c r="P63" s="9">
        <v>0</v>
      </c>
      <c r="Q63" s="9">
        <v>0</v>
      </c>
      <c r="R63" s="9">
        <v>0</v>
      </c>
      <c r="S63" s="9">
        <v>1075163.52</v>
      </c>
      <c r="T63" s="9">
        <v>0</v>
      </c>
      <c r="U63" s="9">
        <v>0</v>
      </c>
      <c r="V63" s="9">
        <v>109286.08000000007</v>
      </c>
      <c r="W63" s="4" t="s">
        <v>238</v>
      </c>
      <c r="X63" s="6">
        <v>281101.1700000001</v>
      </c>
      <c r="Y63" s="8">
        <v>4.84</v>
      </c>
      <c r="Z63" s="6">
        <v>0</v>
      </c>
      <c r="AA63" s="8">
        <v>1.76</v>
      </c>
      <c r="AB63" s="6">
        <v>21924.75</v>
      </c>
      <c r="AC63" s="8">
        <v>0</v>
      </c>
      <c r="AD63" s="6">
        <v>26716.320000000003</v>
      </c>
      <c r="AE63" s="8">
        <v>0.45999999999999996</v>
      </c>
      <c r="AF63" s="6">
        <v>168428.51999999993</v>
      </c>
      <c r="AG63" s="8">
        <v>2.9</v>
      </c>
      <c r="AH63" s="6">
        <v>0</v>
      </c>
      <c r="AI63" s="8">
        <v>0</v>
      </c>
      <c r="AJ63" s="6">
        <v>0</v>
      </c>
      <c r="AK63" s="8">
        <v>0</v>
      </c>
      <c r="AL63" s="6">
        <v>1742.4000000000003</v>
      </c>
      <c r="AM63" s="8">
        <v>0.03</v>
      </c>
      <c r="AN63" s="6">
        <v>0</v>
      </c>
      <c r="AO63" s="8">
        <v>0</v>
      </c>
      <c r="AP63" s="6">
        <v>54594.120000000017</v>
      </c>
      <c r="AQ63" s="8">
        <v>0.94</v>
      </c>
      <c r="AR63" s="6">
        <v>65048.280000000006</v>
      </c>
      <c r="AS63" s="8">
        <v>1.1200000000000001</v>
      </c>
      <c r="AT63" s="6">
        <v>10454.160000000002</v>
      </c>
      <c r="AU63" s="8">
        <v>0.18</v>
      </c>
      <c r="AV63" s="6">
        <v>188756.16000000003</v>
      </c>
      <c r="AW63" s="8">
        <v>3.25</v>
      </c>
      <c r="AX63" s="6">
        <v>7259.8499999999995</v>
      </c>
      <c r="AY63" s="8">
        <v>0</v>
      </c>
      <c r="AZ63" s="6">
        <v>2904</v>
      </c>
      <c r="BA63" s="8">
        <v>0.05</v>
      </c>
      <c r="BB63" s="6">
        <v>129515.75999999997</v>
      </c>
      <c r="BC63" s="8">
        <v>2.23</v>
      </c>
      <c r="BD63" s="6">
        <v>95396.140000000014</v>
      </c>
      <c r="BE63" s="8">
        <v>1.65</v>
      </c>
      <c r="BF63" s="31">
        <f t="shared" si="2"/>
        <v>1053841.6300000001</v>
      </c>
      <c r="BG63" s="31">
        <f t="shared" si="3"/>
        <v>19.409999999999997</v>
      </c>
      <c r="BH63" s="4">
        <v>0</v>
      </c>
      <c r="BI63" s="4">
        <v>0</v>
      </c>
      <c r="BJ63" s="4">
        <v>0</v>
      </c>
      <c r="BK63" s="9">
        <v>0</v>
      </c>
      <c r="BL63" s="9">
        <v>0</v>
      </c>
      <c r="BM63" s="9">
        <v>0</v>
      </c>
      <c r="BN63" s="9">
        <v>0</v>
      </c>
      <c r="BO63" s="9">
        <v>0</v>
      </c>
      <c r="BP63" s="9">
        <v>0</v>
      </c>
      <c r="BQ63" s="9">
        <v>0</v>
      </c>
      <c r="BR63" s="4" t="s">
        <v>382</v>
      </c>
      <c r="BS63" s="4"/>
      <c r="BT63" s="9"/>
      <c r="BU63" s="4"/>
      <c r="BV63" s="9"/>
      <c r="BW63" s="9"/>
      <c r="BX63" s="9"/>
      <c r="BY63" s="9"/>
      <c r="BZ63" s="9"/>
      <c r="CA63" s="9"/>
      <c r="CB63" s="4" t="s">
        <v>382</v>
      </c>
      <c r="CC63" s="4"/>
      <c r="CD63" s="9"/>
      <c r="CE63" s="4"/>
      <c r="CF63" s="9"/>
      <c r="CG63" s="9"/>
      <c r="CH63" s="9"/>
      <c r="CI63" s="9"/>
      <c r="CJ63" s="9"/>
      <c r="CK63" s="9"/>
      <c r="CL63" s="4" t="s">
        <v>382</v>
      </c>
      <c r="CM63" s="4"/>
      <c r="CN63" s="9"/>
      <c r="CO63" s="4"/>
      <c r="CP63" s="9"/>
      <c r="CQ63" s="9"/>
      <c r="CR63" s="9"/>
      <c r="CS63" s="9"/>
      <c r="CT63" s="9"/>
      <c r="CU63" s="9"/>
      <c r="CV63" s="4" t="s">
        <v>382</v>
      </c>
      <c r="CW63" s="4"/>
      <c r="CX63" s="9"/>
      <c r="CY63" s="4"/>
      <c r="CZ63" s="9"/>
      <c r="DA63" s="9"/>
      <c r="DB63" s="9"/>
      <c r="DC63" s="9"/>
      <c r="DD63" s="9"/>
      <c r="DE63" s="9"/>
      <c r="DF63" s="4" t="s">
        <v>382</v>
      </c>
      <c r="DG63" s="4"/>
      <c r="DH63" s="9"/>
      <c r="DI63" s="4"/>
      <c r="DJ63" s="9"/>
      <c r="DK63" s="9"/>
      <c r="DL63" s="9"/>
      <c r="DM63" s="9"/>
      <c r="DN63" s="9"/>
      <c r="DO63" s="9"/>
      <c r="DP63" s="4" t="s">
        <v>382</v>
      </c>
      <c r="DQ63" s="4"/>
      <c r="DR63" s="9"/>
      <c r="DS63" s="4"/>
      <c r="DT63" s="9"/>
      <c r="DU63" s="9"/>
      <c r="DV63" s="9"/>
      <c r="DW63" s="9"/>
      <c r="DX63" s="9"/>
      <c r="DY63" s="9"/>
      <c r="DZ63" s="4">
        <v>0</v>
      </c>
      <c r="EA63" s="4">
        <v>0</v>
      </c>
      <c r="EB63" s="4">
        <v>0</v>
      </c>
      <c r="EC63" s="4">
        <v>0</v>
      </c>
      <c r="ED63" s="4">
        <v>2</v>
      </c>
      <c r="EE63" s="4">
        <v>3</v>
      </c>
      <c r="EF63" s="9">
        <v>19566.560000000001</v>
      </c>
      <c r="EG63" s="2">
        <f>IF([1]Лист1!$C61=C63,1,0)</f>
        <v>1</v>
      </c>
    </row>
    <row r="64" spans="1:137" x14ac:dyDescent="0.25">
      <c r="A64" s="27">
        <v>61</v>
      </c>
      <c r="B64" s="28" t="s">
        <v>722</v>
      </c>
      <c r="C64" s="28" t="s">
        <v>723</v>
      </c>
      <c r="D64" s="1">
        <v>43466</v>
      </c>
      <c r="E64" s="1">
        <v>43830</v>
      </c>
      <c r="F64" s="9">
        <v>0</v>
      </c>
      <c r="G64" s="9">
        <v>0</v>
      </c>
      <c r="H64" s="9">
        <v>126287.03</v>
      </c>
      <c r="I64" s="9">
        <v>775200.30000000016</v>
      </c>
      <c r="J64" s="9">
        <v>468486.60000000009</v>
      </c>
      <c r="K64" s="9">
        <v>123013.56000000001</v>
      </c>
      <c r="L64" s="9">
        <v>183700.14</v>
      </c>
      <c r="M64" s="9">
        <v>738858.39</v>
      </c>
      <c r="N64" s="9">
        <v>738858.39</v>
      </c>
      <c r="O64" s="9">
        <v>0</v>
      </c>
      <c r="P64" s="9">
        <v>0</v>
      </c>
      <c r="Q64" s="9">
        <v>0</v>
      </c>
      <c r="R64" s="9">
        <v>0</v>
      </c>
      <c r="S64" s="9">
        <v>738858.39</v>
      </c>
      <c r="T64" s="9">
        <v>0</v>
      </c>
      <c r="U64" s="9">
        <v>0</v>
      </c>
      <c r="V64" s="9">
        <v>154062.9800000001</v>
      </c>
      <c r="W64" s="4" t="s">
        <v>238</v>
      </c>
      <c r="X64" s="6">
        <v>183700.14</v>
      </c>
      <c r="Y64" s="8">
        <v>4.79</v>
      </c>
      <c r="Z64" s="6">
        <v>57564.120000000017</v>
      </c>
      <c r="AA64" s="8">
        <v>1.46</v>
      </c>
      <c r="AB64" s="6">
        <v>14883.87</v>
      </c>
      <c r="AC64" s="8">
        <v>0</v>
      </c>
      <c r="AD64" s="6">
        <v>9856.92</v>
      </c>
      <c r="AE64" s="8">
        <v>0.25</v>
      </c>
      <c r="AF64" s="6">
        <v>114339.60000000002</v>
      </c>
      <c r="AG64" s="8">
        <v>2.9</v>
      </c>
      <c r="AH64" s="6">
        <v>0</v>
      </c>
      <c r="AI64" s="8">
        <v>0</v>
      </c>
      <c r="AJ64" s="6">
        <v>0</v>
      </c>
      <c r="AK64" s="8">
        <v>0</v>
      </c>
      <c r="AL64" s="6">
        <v>394.32</v>
      </c>
      <c r="AM64" s="8">
        <v>0.01</v>
      </c>
      <c r="AN64" s="6">
        <v>0</v>
      </c>
      <c r="AO64" s="8">
        <v>0</v>
      </c>
      <c r="AP64" s="6">
        <v>37061.759999999995</v>
      </c>
      <c r="AQ64" s="8">
        <v>0.94</v>
      </c>
      <c r="AR64" s="6">
        <v>44158.68</v>
      </c>
      <c r="AS64" s="8">
        <v>1.1200000000000001</v>
      </c>
      <c r="AT64" s="6">
        <v>6308.4</v>
      </c>
      <c r="AU64" s="8">
        <v>0.16</v>
      </c>
      <c r="AV64" s="6">
        <v>118282.44</v>
      </c>
      <c r="AW64" s="8">
        <v>3</v>
      </c>
      <c r="AX64" s="6">
        <v>4928.43</v>
      </c>
      <c r="AY64" s="8">
        <v>0</v>
      </c>
      <c r="AZ64" s="6">
        <v>394.32</v>
      </c>
      <c r="BA64" s="8">
        <v>0.01</v>
      </c>
      <c r="BB64" s="6">
        <v>123013.56000000001</v>
      </c>
      <c r="BC64" s="8">
        <v>3.12</v>
      </c>
      <c r="BD64" s="6">
        <v>60313.74</v>
      </c>
      <c r="BE64" s="8">
        <v>1.5299999999999998</v>
      </c>
      <c r="BF64" s="31">
        <f t="shared" si="2"/>
        <v>775200.30000000016</v>
      </c>
      <c r="BG64" s="31">
        <f t="shared" si="3"/>
        <v>19.29</v>
      </c>
      <c r="BH64" s="4">
        <v>0</v>
      </c>
      <c r="BI64" s="4">
        <v>0</v>
      </c>
      <c r="BJ64" s="4">
        <v>0</v>
      </c>
      <c r="BK64" s="9">
        <v>0</v>
      </c>
      <c r="BL64" s="9">
        <v>0</v>
      </c>
      <c r="BM64" s="9">
        <v>0</v>
      </c>
      <c r="BN64" s="9">
        <v>0</v>
      </c>
      <c r="BO64" s="9">
        <v>0</v>
      </c>
      <c r="BP64" s="9">
        <v>0</v>
      </c>
      <c r="BQ64" s="9">
        <v>0</v>
      </c>
      <c r="BR64" s="4" t="s">
        <v>382</v>
      </c>
      <c r="BS64" s="4"/>
      <c r="BT64" s="9"/>
      <c r="BU64" s="4"/>
      <c r="BV64" s="9"/>
      <c r="BW64" s="9"/>
      <c r="BX64" s="9"/>
      <c r="BY64" s="9"/>
      <c r="BZ64" s="9"/>
      <c r="CA64" s="9"/>
      <c r="CB64" s="4" t="s">
        <v>382</v>
      </c>
      <c r="CC64" s="4"/>
      <c r="CD64" s="9"/>
      <c r="CE64" s="4"/>
      <c r="CF64" s="9"/>
      <c r="CG64" s="9"/>
      <c r="CH64" s="9"/>
      <c r="CI64" s="9"/>
      <c r="CJ64" s="9"/>
      <c r="CK64" s="9"/>
      <c r="CL64" s="4" t="s">
        <v>382</v>
      </c>
      <c r="CM64" s="4"/>
      <c r="CN64" s="9"/>
      <c r="CO64" s="4"/>
      <c r="CP64" s="9"/>
      <c r="CQ64" s="9"/>
      <c r="CR64" s="9"/>
      <c r="CS64" s="9"/>
      <c r="CT64" s="9"/>
      <c r="CU64" s="9"/>
      <c r="CV64" s="4" t="s">
        <v>382</v>
      </c>
      <c r="CW64" s="4"/>
      <c r="CX64" s="9"/>
      <c r="CY64" s="4"/>
      <c r="CZ64" s="9"/>
      <c r="DA64" s="9"/>
      <c r="DB64" s="9"/>
      <c r="DC64" s="9"/>
      <c r="DD64" s="9"/>
      <c r="DE64" s="9"/>
      <c r="DF64" s="4" t="s">
        <v>382</v>
      </c>
      <c r="DG64" s="4"/>
      <c r="DH64" s="9"/>
      <c r="DI64" s="4"/>
      <c r="DJ64" s="9"/>
      <c r="DK64" s="9"/>
      <c r="DL64" s="9"/>
      <c r="DM64" s="9"/>
      <c r="DN64" s="9"/>
      <c r="DO64" s="9"/>
      <c r="DP64" s="4" t="s">
        <v>382</v>
      </c>
      <c r="DQ64" s="4"/>
      <c r="DR64" s="9"/>
      <c r="DS64" s="4"/>
      <c r="DT64" s="9"/>
      <c r="DU64" s="9"/>
      <c r="DV64" s="9"/>
      <c r="DW64" s="9"/>
      <c r="DX64" s="9"/>
      <c r="DY64" s="9"/>
      <c r="DZ64" s="4">
        <v>0</v>
      </c>
      <c r="EA64" s="4">
        <v>0</v>
      </c>
      <c r="EB64" s="4">
        <v>0</v>
      </c>
      <c r="EC64" s="4">
        <v>0</v>
      </c>
      <c r="ED64" s="4">
        <v>6</v>
      </c>
      <c r="EE64" s="4">
        <v>7</v>
      </c>
      <c r="EF64" s="9">
        <v>15378.139999999998</v>
      </c>
      <c r="EG64" s="2">
        <f>IF([1]Лист1!$C62=C64,1,0)</f>
        <v>1</v>
      </c>
    </row>
    <row r="65" spans="1:137" x14ac:dyDescent="0.25">
      <c r="A65" s="27">
        <v>62</v>
      </c>
      <c r="B65" s="28" t="s">
        <v>727</v>
      </c>
      <c r="C65" s="28" t="s">
        <v>728</v>
      </c>
      <c r="D65" s="1">
        <v>43466</v>
      </c>
      <c r="E65" s="1">
        <v>43830</v>
      </c>
      <c r="F65" s="9">
        <v>0</v>
      </c>
      <c r="G65" s="9">
        <v>0</v>
      </c>
      <c r="H65" s="9">
        <v>140726.10999999999</v>
      </c>
      <c r="I65" s="9">
        <v>798252.8679999999</v>
      </c>
      <c r="J65" s="9">
        <v>519232.76799999998</v>
      </c>
      <c r="K65" s="9">
        <v>90017.64</v>
      </c>
      <c r="L65" s="9">
        <v>189002.46</v>
      </c>
      <c r="M65" s="9">
        <v>768994.93</v>
      </c>
      <c r="N65" s="9">
        <v>768994.93</v>
      </c>
      <c r="O65" s="9">
        <v>0</v>
      </c>
      <c r="P65" s="9">
        <v>0</v>
      </c>
      <c r="Q65" s="9">
        <v>0</v>
      </c>
      <c r="R65" s="9">
        <v>0</v>
      </c>
      <c r="S65" s="9">
        <v>768994.93</v>
      </c>
      <c r="T65" s="9">
        <v>0</v>
      </c>
      <c r="U65" s="9">
        <v>0</v>
      </c>
      <c r="V65" s="9">
        <v>169567.25999999989</v>
      </c>
      <c r="W65" s="4" t="s">
        <v>238</v>
      </c>
      <c r="X65" s="6">
        <v>189002.46</v>
      </c>
      <c r="Y65" s="8">
        <v>4.84</v>
      </c>
      <c r="Z65" s="6">
        <v>71045.399999999994</v>
      </c>
      <c r="AA65" s="8">
        <v>1.76</v>
      </c>
      <c r="AB65" s="6">
        <v>15238.41</v>
      </c>
      <c r="AC65" s="8">
        <v>0</v>
      </c>
      <c r="AD65" s="6">
        <v>18568.560000000001</v>
      </c>
      <c r="AE65" s="8">
        <v>0.45999999999999996</v>
      </c>
      <c r="AF65" s="6">
        <v>117063.36</v>
      </c>
      <c r="AG65" s="8">
        <v>2.9</v>
      </c>
      <c r="AH65" s="6">
        <v>0</v>
      </c>
      <c r="AI65" s="8">
        <v>0</v>
      </c>
      <c r="AJ65" s="6">
        <v>0</v>
      </c>
      <c r="AK65" s="8">
        <v>0</v>
      </c>
      <c r="AL65" s="6">
        <v>1211.04</v>
      </c>
      <c r="AM65" s="8">
        <v>0.03</v>
      </c>
      <c r="AN65" s="6">
        <v>0</v>
      </c>
      <c r="AO65" s="8">
        <v>0</v>
      </c>
      <c r="AP65" s="6">
        <v>37944.720000000001</v>
      </c>
      <c r="AQ65" s="8">
        <v>0.94</v>
      </c>
      <c r="AR65" s="6">
        <v>45210.719999999994</v>
      </c>
      <c r="AS65" s="8">
        <v>1.1200000000000001</v>
      </c>
      <c r="AT65" s="6">
        <v>7266</v>
      </c>
      <c r="AU65" s="8">
        <v>0.18</v>
      </c>
      <c r="AV65" s="6">
        <v>131191.67999999999</v>
      </c>
      <c r="AW65" s="8">
        <v>3.25</v>
      </c>
      <c r="AX65" s="6">
        <v>5045.8500000000004</v>
      </c>
      <c r="AY65" s="8">
        <v>0</v>
      </c>
      <c r="AZ65" s="6">
        <v>2018.2800000000004</v>
      </c>
      <c r="BA65" s="8">
        <v>0.05</v>
      </c>
      <c r="BB65" s="6">
        <v>90017.64</v>
      </c>
      <c r="BC65" s="8">
        <v>2.23</v>
      </c>
      <c r="BD65" s="6">
        <v>67428.747999999978</v>
      </c>
      <c r="BE65" s="8">
        <v>1.67</v>
      </c>
      <c r="BF65" s="31">
        <f t="shared" si="2"/>
        <v>798252.8679999999</v>
      </c>
      <c r="BG65" s="31">
        <f t="shared" si="3"/>
        <v>19.43</v>
      </c>
      <c r="BH65" s="4">
        <v>0</v>
      </c>
      <c r="BI65" s="4">
        <v>0</v>
      </c>
      <c r="BJ65" s="4">
        <v>0</v>
      </c>
      <c r="BK65" s="9">
        <v>0</v>
      </c>
      <c r="BL65" s="9">
        <v>0</v>
      </c>
      <c r="BM65" s="9">
        <v>0</v>
      </c>
      <c r="BN65" s="9">
        <v>0</v>
      </c>
      <c r="BO65" s="9">
        <v>0</v>
      </c>
      <c r="BP65" s="9">
        <v>0</v>
      </c>
      <c r="BQ65" s="9">
        <v>0</v>
      </c>
      <c r="BR65" s="4" t="s">
        <v>382</v>
      </c>
      <c r="BS65" s="4"/>
      <c r="BT65" s="9"/>
      <c r="BU65" s="4"/>
      <c r="BV65" s="9"/>
      <c r="BW65" s="9"/>
      <c r="BX65" s="9"/>
      <c r="BY65" s="9"/>
      <c r="BZ65" s="9"/>
      <c r="CA65" s="9"/>
      <c r="CB65" s="4" t="s">
        <v>382</v>
      </c>
      <c r="CC65" s="4"/>
      <c r="CD65" s="9"/>
      <c r="CE65" s="4"/>
      <c r="CF65" s="9"/>
      <c r="CG65" s="9"/>
      <c r="CH65" s="9"/>
      <c r="CI65" s="9"/>
      <c r="CJ65" s="9"/>
      <c r="CK65" s="9"/>
      <c r="CL65" s="4" t="s">
        <v>382</v>
      </c>
      <c r="CM65" s="4"/>
      <c r="CN65" s="9"/>
      <c r="CO65" s="4"/>
      <c r="CP65" s="9"/>
      <c r="CQ65" s="9"/>
      <c r="CR65" s="9"/>
      <c r="CS65" s="9"/>
      <c r="CT65" s="9"/>
      <c r="CU65" s="9"/>
      <c r="CV65" s="4" t="s">
        <v>382</v>
      </c>
      <c r="CW65" s="4"/>
      <c r="CX65" s="9"/>
      <c r="CY65" s="4"/>
      <c r="CZ65" s="9"/>
      <c r="DA65" s="9"/>
      <c r="DB65" s="9"/>
      <c r="DC65" s="9"/>
      <c r="DD65" s="9"/>
      <c r="DE65" s="9"/>
      <c r="DF65" s="4" t="s">
        <v>382</v>
      </c>
      <c r="DG65" s="4"/>
      <c r="DH65" s="9"/>
      <c r="DI65" s="4"/>
      <c r="DJ65" s="9"/>
      <c r="DK65" s="9"/>
      <c r="DL65" s="9"/>
      <c r="DM65" s="9"/>
      <c r="DN65" s="9"/>
      <c r="DO65" s="9"/>
      <c r="DP65" s="4" t="s">
        <v>382</v>
      </c>
      <c r="DQ65" s="4"/>
      <c r="DR65" s="9"/>
      <c r="DS65" s="4"/>
      <c r="DT65" s="9"/>
      <c r="DU65" s="9"/>
      <c r="DV65" s="9"/>
      <c r="DW65" s="9"/>
      <c r="DX65" s="9"/>
      <c r="DY65" s="9"/>
      <c r="DZ65" s="4">
        <v>0</v>
      </c>
      <c r="EA65" s="4">
        <v>0</v>
      </c>
      <c r="EB65" s="4">
        <v>0</v>
      </c>
      <c r="EC65" s="4">
        <v>0</v>
      </c>
      <c r="ED65" s="4">
        <v>5</v>
      </c>
      <c r="EE65" s="4">
        <v>6</v>
      </c>
      <c r="EF65" s="9">
        <v>23967.48</v>
      </c>
      <c r="EG65" s="2">
        <f>IF([1]Лист1!$C63=C65,1,0)</f>
        <v>1</v>
      </c>
    </row>
    <row r="66" spans="1:137" x14ac:dyDescent="0.25">
      <c r="A66" s="27">
        <v>63</v>
      </c>
      <c r="B66" s="28" t="s">
        <v>732</v>
      </c>
      <c r="C66" s="28" t="s">
        <v>733</v>
      </c>
      <c r="D66" s="1">
        <v>43466</v>
      </c>
      <c r="E66" s="1">
        <v>43830</v>
      </c>
      <c r="F66" s="9">
        <v>0</v>
      </c>
      <c r="G66" s="9">
        <v>0</v>
      </c>
      <c r="H66" s="9">
        <v>67051</v>
      </c>
      <c r="I66" s="9">
        <v>775463.13</v>
      </c>
      <c r="J66" s="9">
        <v>515165.16000000003</v>
      </c>
      <c r="K66" s="9">
        <v>82102.319999999992</v>
      </c>
      <c r="L66" s="9">
        <v>178195.65000000002</v>
      </c>
      <c r="M66" s="9">
        <v>747708.28999999992</v>
      </c>
      <c r="N66" s="9">
        <v>747708.28999999992</v>
      </c>
      <c r="O66" s="9">
        <v>0</v>
      </c>
      <c r="P66" s="9">
        <v>0</v>
      </c>
      <c r="Q66" s="9">
        <v>0</v>
      </c>
      <c r="R66" s="9">
        <v>0</v>
      </c>
      <c r="S66" s="9">
        <v>747708.28999999992</v>
      </c>
      <c r="T66" s="9">
        <v>0</v>
      </c>
      <c r="U66" s="9">
        <v>0</v>
      </c>
      <c r="V66" s="9">
        <v>94805.840000000084</v>
      </c>
      <c r="W66" s="4" t="s">
        <v>238</v>
      </c>
      <c r="X66" s="6">
        <v>178195.65000000002</v>
      </c>
      <c r="Y66" s="8">
        <v>4.84</v>
      </c>
      <c r="Z66" s="6">
        <v>64798.32</v>
      </c>
      <c r="AA66" s="8">
        <v>1.76</v>
      </c>
      <c r="AB66" s="6">
        <v>13898.49</v>
      </c>
      <c r="AC66" s="8">
        <v>0</v>
      </c>
      <c r="AD66" s="6">
        <v>16935.960000000003</v>
      </c>
      <c r="AE66" s="8">
        <v>0.45999999999999996</v>
      </c>
      <c r="AF66" s="6">
        <v>139169.04</v>
      </c>
      <c r="AG66" s="8">
        <v>3.78</v>
      </c>
      <c r="AH66" s="6">
        <v>0</v>
      </c>
      <c r="AI66" s="8">
        <v>0</v>
      </c>
      <c r="AJ66" s="6">
        <v>0</v>
      </c>
      <c r="AK66" s="8">
        <v>0</v>
      </c>
      <c r="AL66" s="6">
        <v>1104.4799999999998</v>
      </c>
      <c r="AM66" s="8">
        <v>0.03</v>
      </c>
      <c r="AN66" s="6">
        <v>0</v>
      </c>
      <c r="AO66" s="8">
        <v>0</v>
      </c>
      <c r="AP66" s="6">
        <v>34608.12000000001</v>
      </c>
      <c r="AQ66" s="8">
        <v>0.94</v>
      </c>
      <c r="AR66" s="6">
        <v>41235.239999999991</v>
      </c>
      <c r="AS66" s="8">
        <v>1.1200000000000001</v>
      </c>
      <c r="AT66" s="6">
        <v>6627.1200000000017</v>
      </c>
      <c r="AU66" s="8">
        <v>0.18</v>
      </c>
      <c r="AV66" s="6">
        <v>119655.84000000001</v>
      </c>
      <c r="AW66" s="8">
        <v>3.25</v>
      </c>
      <c r="AX66" s="6">
        <v>4602.1499999999996</v>
      </c>
      <c r="AY66" s="8">
        <v>0</v>
      </c>
      <c r="AZ66" s="6">
        <v>1840.9200000000003</v>
      </c>
      <c r="BA66" s="8">
        <v>0.05</v>
      </c>
      <c r="BB66" s="6">
        <v>82102.319999999992</v>
      </c>
      <c r="BC66" s="8">
        <v>2.23</v>
      </c>
      <c r="BD66" s="6">
        <v>70689.48000000001</v>
      </c>
      <c r="BE66" s="8">
        <v>1.9300000000000002</v>
      </c>
      <c r="BF66" s="31">
        <f t="shared" si="2"/>
        <v>775463.13</v>
      </c>
      <c r="BG66" s="31">
        <f t="shared" si="3"/>
        <v>20.57</v>
      </c>
      <c r="BH66" s="4">
        <v>0</v>
      </c>
      <c r="BI66" s="4">
        <v>0</v>
      </c>
      <c r="BJ66" s="4">
        <v>0</v>
      </c>
      <c r="BK66" s="9">
        <v>0</v>
      </c>
      <c r="BL66" s="9">
        <v>0</v>
      </c>
      <c r="BM66" s="9">
        <v>0</v>
      </c>
      <c r="BN66" s="9">
        <v>0</v>
      </c>
      <c r="BO66" s="9">
        <v>0</v>
      </c>
      <c r="BP66" s="9">
        <v>0</v>
      </c>
      <c r="BQ66" s="9">
        <v>0</v>
      </c>
      <c r="BR66" s="4" t="s">
        <v>382</v>
      </c>
      <c r="BS66" s="4"/>
      <c r="BT66" s="9"/>
      <c r="BU66" s="4"/>
      <c r="BV66" s="9"/>
      <c r="BW66" s="9"/>
      <c r="BX66" s="9"/>
      <c r="BY66" s="9"/>
      <c r="BZ66" s="9"/>
      <c r="CA66" s="9"/>
      <c r="CB66" s="4" t="s">
        <v>382</v>
      </c>
      <c r="CC66" s="4"/>
      <c r="CD66" s="9"/>
      <c r="CE66" s="4"/>
      <c r="CF66" s="9"/>
      <c r="CG66" s="9"/>
      <c r="CH66" s="9"/>
      <c r="CI66" s="9"/>
      <c r="CJ66" s="9"/>
      <c r="CK66" s="9"/>
      <c r="CL66" s="4" t="s">
        <v>382</v>
      </c>
      <c r="CM66" s="4"/>
      <c r="CN66" s="9"/>
      <c r="CO66" s="4"/>
      <c r="CP66" s="9"/>
      <c r="CQ66" s="9"/>
      <c r="CR66" s="9"/>
      <c r="CS66" s="9"/>
      <c r="CT66" s="9"/>
      <c r="CU66" s="9"/>
      <c r="CV66" s="4" t="s">
        <v>382</v>
      </c>
      <c r="CW66" s="4"/>
      <c r="CX66" s="9"/>
      <c r="CY66" s="4"/>
      <c r="CZ66" s="9"/>
      <c r="DA66" s="9"/>
      <c r="DB66" s="9"/>
      <c r="DC66" s="9"/>
      <c r="DD66" s="9"/>
      <c r="DE66" s="9"/>
      <c r="DF66" s="4" t="s">
        <v>382</v>
      </c>
      <c r="DG66" s="4"/>
      <c r="DH66" s="9"/>
      <c r="DI66" s="4"/>
      <c r="DJ66" s="9"/>
      <c r="DK66" s="9"/>
      <c r="DL66" s="9"/>
      <c r="DM66" s="9"/>
      <c r="DN66" s="9"/>
      <c r="DO66" s="9"/>
      <c r="DP66" s="4" t="s">
        <v>382</v>
      </c>
      <c r="DQ66" s="4"/>
      <c r="DR66" s="9"/>
      <c r="DS66" s="4"/>
      <c r="DT66" s="9"/>
      <c r="DU66" s="9"/>
      <c r="DV66" s="9"/>
      <c r="DW66" s="9"/>
      <c r="DX66" s="9"/>
      <c r="DY66" s="9"/>
      <c r="DZ66" s="4">
        <v>0</v>
      </c>
      <c r="EA66" s="4">
        <v>0</v>
      </c>
      <c r="EB66" s="4">
        <v>0</v>
      </c>
      <c r="EC66" s="4">
        <v>0</v>
      </c>
      <c r="ED66" s="4">
        <v>1</v>
      </c>
      <c r="EE66" s="4">
        <v>1</v>
      </c>
      <c r="EF66" s="9">
        <v>5727.6399999999994</v>
      </c>
      <c r="EG66" s="2">
        <f>IF([1]Лист1!$C64=C66,1,0)</f>
        <v>1</v>
      </c>
    </row>
    <row r="67" spans="1:137" x14ac:dyDescent="0.25">
      <c r="A67" s="27">
        <v>64</v>
      </c>
      <c r="B67" s="28" t="s">
        <v>737</v>
      </c>
      <c r="C67" s="28" t="s">
        <v>738</v>
      </c>
      <c r="D67" s="1">
        <v>43466</v>
      </c>
      <c r="E67" s="1">
        <v>43830</v>
      </c>
      <c r="F67" s="9">
        <v>0</v>
      </c>
      <c r="G67" s="9">
        <v>0</v>
      </c>
      <c r="H67" s="9">
        <v>94927.09</v>
      </c>
      <c r="I67" s="9">
        <v>729817.23</v>
      </c>
      <c r="J67" s="9">
        <v>474600.60000000003</v>
      </c>
      <c r="K67" s="9">
        <v>81995.280000000013</v>
      </c>
      <c r="L67" s="9">
        <v>173221.35</v>
      </c>
      <c r="M67" s="9">
        <v>703747.89000000013</v>
      </c>
      <c r="N67" s="9">
        <v>703747.89000000013</v>
      </c>
      <c r="O67" s="9">
        <v>0</v>
      </c>
      <c r="P67" s="9">
        <v>0</v>
      </c>
      <c r="Q67" s="9">
        <v>0</v>
      </c>
      <c r="R67" s="9">
        <v>0</v>
      </c>
      <c r="S67" s="9">
        <v>703747.89000000013</v>
      </c>
      <c r="T67" s="9">
        <v>0</v>
      </c>
      <c r="U67" s="9">
        <v>0</v>
      </c>
      <c r="V67" s="9">
        <v>120996.42999999982</v>
      </c>
      <c r="W67" s="4" t="s">
        <v>238</v>
      </c>
      <c r="X67" s="6">
        <v>173221.35</v>
      </c>
      <c r="Y67" s="8">
        <v>4.84</v>
      </c>
      <c r="Z67" s="6">
        <v>64713.839999999982</v>
      </c>
      <c r="AA67" s="8">
        <v>1.76</v>
      </c>
      <c r="AB67" s="6">
        <v>13880.369999999999</v>
      </c>
      <c r="AC67" s="8">
        <v>0</v>
      </c>
      <c r="AD67" s="6">
        <v>16913.88</v>
      </c>
      <c r="AE67" s="8">
        <v>0.45999999999999996</v>
      </c>
      <c r="AF67" s="6">
        <v>106630.68</v>
      </c>
      <c r="AG67" s="8">
        <v>2.9</v>
      </c>
      <c r="AH67" s="6">
        <v>0</v>
      </c>
      <c r="AI67" s="8">
        <v>0</v>
      </c>
      <c r="AJ67" s="6">
        <v>0</v>
      </c>
      <c r="AK67" s="8">
        <v>0</v>
      </c>
      <c r="AL67" s="6">
        <v>1103.0399999999997</v>
      </c>
      <c r="AM67" s="8">
        <v>0.03</v>
      </c>
      <c r="AN67" s="6">
        <v>0</v>
      </c>
      <c r="AO67" s="8">
        <v>0</v>
      </c>
      <c r="AP67" s="6">
        <v>34563</v>
      </c>
      <c r="AQ67" s="8">
        <v>0.94</v>
      </c>
      <c r="AR67" s="6">
        <v>41181.480000000003</v>
      </c>
      <c r="AS67" s="8">
        <v>1.1200000000000001</v>
      </c>
      <c r="AT67" s="6">
        <v>6618.48</v>
      </c>
      <c r="AU67" s="8">
        <v>0.18</v>
      </c>
      <c r="AV67" s="6">
        <v>119499.84000000001</v>
      </c>
      <c r="AW67" s="8">
        <v>3.25</v>
      </c>
      <c r="AX67" s="6">
        <v>4596.1499999999996</v>
      </c>
      <c r="AY67" s="8">
        <v>0</v>
      </c>
      <c r="AZ67" s="6">
        <v>1838.5200000000002</v>
      </c>
      <c r="BA67" s="8">
        <v>0.05</v>
      </c>
      <c r="BB67" s="6">
        <v>81995.280000000013</v>
      </c>
      <c r="BC67" s="8">
        <v>2.23</v>
      </c>
      <c r="BD67" s="6">
        <v>63061.32</v>
      </c>
      <c r="BE67" s="8">
        <v>1.73</v>
      </c>
      <c r="BF67" s="31">
        <f t="shared" si="2"/>
        <v>729817.23</v>
      </c>
      <c r="BG67" s="31">
        <f t="shared" si="3"/>
        <v>19.489999999999998</v>
      </c>
      <c r="BH67" s="4">
        <v>0</v>
      </c>
      <c r="BI67" s="4">
        <v>0</v>
      </c>
      <c r="BJ67" s="4">
        <v>0</v>
      </c>
      <c r="BK67" s="9">
        <v>0</v>
      </c>
      <c r="BL67" s="9">
        <v>0</v>
      </c>
      <c r="BM67" s="9">
        <v>0</v>
      </c>
      <c r="BN67" s="9">
        <v>0</v>
      </c>
      <c r="BO67" s="9">
        <v>0</v>
      </c>
      <c r="BP67" s="9">
        <v>0</v>
      </c>
      <c r="BQ67" s="9">
        <v>0</v>
      </c>
      <c r="BR67" s="4" t="s">
        <v>382</v>
      </c>
      <c r="BS67" s="4"/>
      <c r="BT67" s="9"/>
      <c r="BU67" s="4"/>
      <c r="BV67" s="9"/>
      <c r="BW67" s="9"/>
      <c r="BX67" s="9"/>
      <c r="BY67" s="9"/>
      <c r="BZ67" s="9"/>
      <c r="CA67" s="9"/>
      <c r="CB67" s="4" t="s">
        <v>382</v>
      </c>
      <c r="CC67" s="4"/>
      <c r="CD67" s="9"/>
      <c r="CE67" s="4"/>
      <c r="CF67" s="9"/>
      <c r="CG67" s="9"/>
      <c r="CH67" s="9"/>
      <c r="CI67" s="9"/>
      <c r="CJ67" s="9"/>
      <c r="CK67" s="9"/>
      <c r="CL67" s="4" t="s">
        <v>382</v>
      </c>
      <c r="CM67" s="4"/>
      <c r="CN67" s="9"/>
      <c r="CO67" s="4"/>
      <c r="CP67" s="9"/>
      <c r="CQ67" s="9"/>
      <c r="CR67" s="9"/>
      <c r="CS67" s="9"/>
      <c r="CT67" s="9"/>
      <c r="CU67" s="9"/>
      <c r="CV67" s="4" t="s">
        <v>382</v>
      </c>
      <c r="CW67" s="4"/>
      <c r="CX67" s="9"/>
      <c r="CY67" s="4"/>
      <c r="CZ67" s="9"/>
      <c r="DA67" s="9"/>
      <c r="DB67" s="9"/>
      <c r="DC67" s="9"/>
      <c r="DD67" s="9"/>
      <c r="DE67" s="9"/>
      <c r="DF67" s="4" t="s">
        <v>382</v>
      </c>
      <c r="DG67" s="4"/>
      <c r="DH67" s="9"/>
      <c r="DI67" s="4"/>
      <c r="DJ67" s="9"/>
      <c r="DK67" s="9"/>
      <c r="DL67" s="9"/>
      <c r="DM67" s="9"/>
      <c r="DN67" s="9"/>
      <c r="DO67" s="9"/>
      <c r="DP67" s="4" t="s">
        <v>382</v>
      </c>
      <c r="DQ67" s="4"/>
      <c r="DR67" s="9"/>
      <c r="DS67" s="4"/>
      <c r="DT67" s="9"/>
      <c r="DU67" s="9"/>
      <c r="DV67" s="9"/>
      <c r="DW67" s="9"/>
      <c r="DX67" s="9"/>
      <c r="DY67" s="9"/>
      <c r="DZ67" s="4">
        <v>0</v>
      </c>
      <c r="EA67" s="4">
        <v>0</v>
      </c>
      <c r="EB67" s="4">
        <v>0</v>
      </c>
      <c r="EC67" s="4">
        <v>0</v>
      </c>
      <c r="ED67" s="4">
        <v>2</v>
      </c>
      <c r="EE67" s="4">
        <v>3</v>
      </c>
      <c r="EF67" s="9">
        <v>4658.1999999999989</v>
      </c>
      <c r="EG67" s="2">
        <f>IF([1]Лист1!$C65=C67,1,0)</f>
        <v>1</v>
      </c>
    </row>
    <row r="68" spans="1:137" x14ac:dyDescent="0.25">
      <c r="A68" s="27">
        <v>65</v>
      </c>
      <c r="B68" s="28" t="s">
        <v>742</v>
      </c>
      <c r="C68" s="28" t="s">
        <v>743</v>
      </c>
      <c r="D68" s="1">
        <v>43466</v>
      </c>
      <c r="E68" s="1">
        <v>43830</v>
      </c>
      <c r="F68" s="9">
        <v>0</v>
      </c>
      <c r="G68" s="9">
        <v>0</v>
      </c>
      <c r="H68" s="9">
        <v>201587.5</v>
      </c>
      <c r="I68" s="9">
        <v>806557.14000000013</v>
      </c>
      <c r="J68" s="9">
        <v>534637.65</v>
      </c>
      <c r="K68" s="9">
        <v>87842.159999999974</v>
      </c>
      <c r="L68" s="9">
        <v>184077.3300000001</v>
      </c>
      <c r="M68" s="9">
        <v>797910.77000000014</v>
      </c>
      <c r="N68" s="9">
        <v>797910.77000000014</v>
      </c>
      <c r="O68" s="9">
        <v>0</v>
      </c>
      <c r="P68" s="9">
        <v>0</v>
      </c>
      <c r="Q68" s="9">
        <v>0</v>
      </c>
      <c r="R68" s="9">
        <v>0</v>
      </c>
      <c r="S68" s="9">
        <v>797910.77000000014</v>
      </c>
      <c r="T68" s="9">
        <v>0</v>
      </c>
      <c r="U68" s="9">
        <v>0</v>
      </c>
      <c r="V68" s="9">
        <v>210233.87</v>
      </c>
      <c r="W68" s="4" t="s">
        <v>238</v>
      </c>
      <c r="X68" s="6">
        <v>184077.3300000001</v>
      </c>
      <c r="Y68" s="8">
        <v>4.84</v>
      </c>
      <c r="Z68" s="6">
        <v>69328.320000000022</v>
      </c>
      <c r="AA68" s="8">
        <v>1.76</v>
      </c>
      <c r="AB68" s="6">
        <v>14870.130000000001</v>
      </c>
      <c r="AC68" s="8">
        <v>0</v>
      </c>
      <c r="AD68" s="6">
        <v>18119.88</v>
      </c>
      <c r="AE68" s="8">
        <v>0.45999999999999996</v>
      </c>
      <c r="AF68" s="6">
        <v>148898.27999999997</v>
      </c>
      <c r="AG68" s="8">
        <v>3.78</v>
      </c>
      <c r="AH68" s="6">
        <v>0</v>
      </c>
      <c r="AI68" s="8">
        <v>0</v>
      </c>
      <c r="AJ68" s="6">
        <v>0</v>
      </c>
      <c r="AK68" s="8">
        <v>0</v>
      </c>
      <c r="AL68" s="6">
        <v>1181.76</v>
      </c>
      <c r="AM68" s="8">
        <v>0.03</v>
      </c>
      <c r="AN68" s="6">
        <v>0</v>
      </c>
      <c r="AO68" s="8">
        <v>0</v>
      </c>
      <c r="AP68" s="6">
        <v>37027.560000000005</v>
      </c>
      <c r="AQ68" s="8">
        <v>0.94</v>
      </c>
      <c r="AR68" s="6">
        <v>44118</v>
      </c>
      <c r="AS68" s="8">
        <v>1.1200000000000001</v>
      </c>
      <c r="AT68" s="6">
        <v>7090.44</v>
      </c>
      <c r="AU68" s="8">
        <v>0.18</v>
      </c>
      <c r="AV68" s="6">
        <v>128020.91999999998</v>
      </c>
      <c r="AW68" s="8">
        <v>3.25</v>
      </c>
      <c r="AX68" s="6">
        <v>4923.8999999999996</v>
      </c>
      <c r="AY68" s="8">
        <v>0</v>
      </c>
      <c r="AZ68" s="6">
        <v>1969.5600000000004</v>
      </c>
      <c r="BA68" s="8">
        <v>0.05</v>
      </c>
      <c r="BB68" s="6">
        <v>87842.159999999974</v>
      </c>
      <c r="BC68" s="8">
        <v>2.23</v>
      </c>
      <c r="BD68" s="6">
        <v>59088.9</v>
      </c>
      <c r="BE68" s="8">
        <v>1.5</v>
      </c>
      <c r="BF68" s="31">
        <f t="shared" si="2"/>
        <v>806557.14000000025</v>
      </c>
      <c r="BG68" s="31">
        <f t="shared" si="3"/>
        <v>20.14</v>
      </c>
      <c r="BH68" s="4">
        <v>0</v>
      </c>
      <c r="BI68" s="4">
        <v>0</v>
      </c>
      <c r="BJ68" s="4">
        <v>0</v>
      </c>
      <c r="BK68" s="9">
        <v>0</v>
      </c>
      <c r="BL68" s="9">
        <v>0</v>
      </c>
      <c r="BM68" s="9">
        <v>0</v>
      </c>
      <c r="BN68" s="9">
        <v>0</v>
      </c>
      <c r="BO68" s="9">
        <v>0</v>
      </c>
      <c r="BP68" s="9">
        <v>0</v>
      </c>
      <c r="BQ68" s="9">
        <v>0</v>
      </c>
      <c r="BR68" s="4" t="s">
        <v>382</v>
      </c>
      <c r="BS68" s="4"/>
      <c r="BT68" s="9"/>
      <c r="BU68" s="4"/>
      <c r="BV68" s="9"/>
      <c r="BW68" s="9"/>
      <c r="BX68" s="9"/>
      <c r="BY68" s="9"/>
      <c r="BZ68" s="9"/>
      <c r="CA68" s="9"/>
      <c r="CB68" s="4" t="s">
        <v>382</v>
      </c>
      <c r="CC68" s="4"/>
      <c r="CD68" s="9"/>
      <c r="CE68" s="4"/>
      <c r="CF68" s="9"/>
      <c r="CG68" s="9"/>
      <c r="CH68" s="9"/>
      <c r="CI68" s="9"/>
      <c r="CJ68" s="9"/>
      <c r="CK68" s="9"/>
      <c r="CL68" s="4" t="s">
        <v>382</v>
      </c>
      <c r="CM68" s="4"/>
      <c r="CN68" s="9"/>
      <c r="CO68" s="4"/>
      <c r="CP68" s="9"/>
      <c r="CQ68" s="9"/>
      <c r="CR68" s="9"/>
      <c r="CS68" s="9"/>
      <c r="CT68" s="9"/>
      <c r="CU68" s="9"/>
      <c r="CV68" s="4" t="s">
        <v>382</v>
      </c>
      <c r="CW68" s="4"/>
      <c r="CX68" s="9"/>
      <c r="CY68" s="4"/>
      <c r="CZ68" s="9"/>
      <c r="DA68" s="9"/>
      <c r="DB68" s="9"/>
      <c r="DC68" s="9"/>
      <c r="DD68" s="9"/>
      <c r="DE68" s="9"/>
      <c r="DF68" s="4" t="s">
        <v>382</v>
      </c>
      <c r="DG68" s="4"/>
      <c r="DH68" s="9"/>
      <c r="DI68" s="4"/>
      <c r="DJ68" s="9"/>
      <c r="DK68" s="9"/>
      <c r="DL68" s="9"/>
      <c r="DM68" s="9"/>
      <c r="DN68" s="9"/>
      <c r="DO68" s="9"/>
      <c r="DP68" s="4" t="s">
        <v>382</v>
      </c>
      <c r="DQ68" s="4"/>
      <c r="DR68" s="9"/>
      <c r="DS68" s="4"/>
      <c r="DT68" s="9"/>
      <c r="DU68" s="9"/>
      <c r="DV68" s="9"/>
      <c r="DW68" s="9"/>
      <c r="DX68" s="9"/>
      <c r="DY68" s="9"/>
      <c r="DZ68" s="4">
        <v>0</v>
      </c>
      <c r="EA68" s="4">
        <v>0</v>
      </c>
      <c r="EB68" s="4">
        <v>0</v>
      </c>
      <c r="EC68" s="4">
        <v>0</v>
      </c>
      <c r="ED68" s="4">
        <v>3</v>
      </c>
      <c r="EE68" s="4">
        <v>5</v>
      </c>
      <c r="EF68" s="9">
        <v>22664.649999999998</v>
      </c>
      <c r="EG68" s="2">
        <f>IF([1]Лист1!$C66=C68,1,0)</f>
        <v>1</v>
      </c>
    </row>
  </sheetData>
  <sheetProtection algorithmName="SHA-512" hashValue="M4ZYoSLBJSYiOgBFQAziQr288wmbJSlM31NdwX9B1IlH3lPV6IVZov0NkHxDX0UJDPV42ZqXlRL/KmKIyQsEzA==" saltValue="Jp7K0nfgSHARi7UCsBZqjQ==" spinCount="100000" sheet="1" autoFilter="0"/>
  <sortState ref="A4:EF66">
    <sortCondition ref="B4:B66"/>
  </sortState>
  <mergeCells count="64">
    <mergeCell ref="F1:V1"/>
    <mergeCell ref="A1:A3"/>
    <mergeCell ref="B1:B3"/>
    <mergeCell ref="D1:D3"/>
    <mergeCell ref="E1:E3"/>
    <mergeCell ref="F2:F3"/>
    <mergeCell ref="G2:G3"/>
    <mergeCell ref="H2:H3"/>
    <mergeCell ref="U2:U3"/>
    <mergeCell ref="V2:V3"/>
    <mergeCell ref="S2:S3"/>
    <mergeCell ref="T2:T3"/>
    <mergeCell ref="I2:L2"/>
    <mergeCell ref="M2:R2"/>
    <mergeCell ref="C1:C3"/>
    <mergeCell ref="W1:BG1"/>
    <mergeCell ref="BH1:BK1"/>
    <mergeCell ref="BH2:BH3"/>
    <mergeCell ref="BI2:BI3"/>
    <mergeCell ref="BJ2:BJ3"/>
    <mergeCell ref="BK2:BK3"/>
    <mergeCell ref="AX2:AY2"/>
    <mergeCell ref="AZ2:BA2"/>
    <mergeCell ref="BB2:BC2"/>
    <mergeCell ref="BF2:BF3"/>
    <mergeCell ref="AN2:AO2"/>
    <mergeCell ref="AP2:AQ2"/>
    <mergeCell ref="AR2:AS2"/>
    <mergeCell ref="AT2:AU2"/>
    <mergeCell ref="AV2:AW2"/>
    <mergeCell ref="AD2:AE2"/>
    <mergeCell ref="BL1:BQ1"/>
    <mergeCell ref="BM2:BM3"/>
    <mergeCell ref="BN2:BN3"/>
    <mergeCell ref="BO2:BO3"/>
    <mergeCell ref="BP2:BP3"/>
    <mergeCell ref="BQ2:BQ3"/>
    <mergeCell ref="W2:W3"/>
    <mergeCell ref="X2:Y2"/>
    <mergeCell ref="Z2:AA2"/>
    <mergeCell ref="AB2:AC2"/>
    <mergeCell ref="CL2:CU2"/>
    <mergeCell ref="BR2:CA2"/>
    <mergeCell ref="CB2:CK2"/>
    <mergeCell ref="BL2:BL3"/>
    <mergeCell ref="BG2:BG3"/>
    <mergeCell ref="AF2:AG2"/>
    <mergeCell ref="AH2:AI2"/>
    <mergeCell ref="AJ2:AK2"/>
    <mergeCell ref="AL2:AM2"/>
    <mergeCell ref="BD2:BE2"/>
    <mergeCell ref="CV2:DE2"/>
    <mergeCell ref="DF2:DO2"/>
    <mergeCell ref="DP2:DY2"/>
    <mergeCell ref="BR1:DY1"/>
    <mergeCell ref="ED2:ED3"/>
    <mergeCell ref="EE2:EE3"/>
    <mergeCell ref="EF2:EF3"/>
    <mergeCell ref="ED1:EF1"/>
    <mergeCell ref="DZ2:DZ3"/>
    <mergeCell ref="EA2:EA3"/>
    <mergeCell ref="EB2:EB3"/>
    <mergeCell ref="EC2:EC3"/>
    <mergeCell ref="DZ1:EC1"/>
  </mergeCell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Data!$H$1:$H$2</xm:f>
          </x14:formula1>
          <xm:sqref>DP69:DP1048576 DF69:DF1048576 CV69:CV1048576 CL69:CL1048576 CB69:CB1048576 CL24:CL31 CV24:CV31 DF24:DF31 DP24:DP31 BR24:BR31 BR69:BR1048576 BR4:BR22 DP4:DP22 DF4:DF22 CV4:CV22 CL4:CL22 CB4:CB22 CB24:CB31</xm:sqref>
        </x14:dataValidation>
        <x14:dataValidation type="list" allowBlank="1" showInputMessage="1" showErrorMessage="1">
          <x14:formula1>
            <xm:f>'P:\Организации\ООО Триод\ДУ - Форма 2\[ND_f2_2018.xlsx]Data'!#REF!</xm:f>
          </x14:formula1>
          <xm:sqref>CB23 CL23 CV23 DF23 DP23 BR23 BR32:BR68 DP32:DP68 DF32:DF68 CV32:CV68 CL32:CL68 CB32:CB68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3"/>
  <sheetViews>
    <sheetView workbookViewId="0">
      <selection activeCell="B1" sqref="B1:B3"/>
    </sheetView>
  </sheetViews>
  <sheetFormatPr defaultRowHeight="15" x14ac:dyDescent="0.25"/>
  <cols>
    <col min="1" max="1" width="48.7109375" customWidth="1"/>
    <col min="2" max="2" width="66.7109375" customWidth="1"/>
    <col min="3" max="3" width="16.7109375" customWidth="1"/>
    <col min="4" max="4" width="56.7109375" customWidth="1"/>
    <col min="5" max="7" width="6.7109375" customWidth="1"/>
    <col min="8" max="8" width="20.7109375" customWidth="1"/>
  </cols>
  <sheetData>
    <row r="1" spans="1:8" x14ac:dyDescent="0.25">
      <c r="A1" t="s">
        <v>413</v>
      </c>
      <c r="B1" t="s">
        <v>335</v>
      </c>
      <c r="D1" t="s">
        <v>377</v>
      </c>
      <c r="E1" t="s">
        <v>385</v>
      </c>
      <c r="F1" t="s">
        <v>385</v>
      </c>
      <c r="G1" t="s">
        <v>385</v>
      </c>
      <c r="H1" t="s">
        <v>377</v>
      </c>
    </row>
    <row r="2" spans="1:8" x14ac:dyDescent="0.25">
      <c r="A2" t="s">
        <v>334</v>
      </c>
      <c r="B2" t="s">
        <v>364</v>
      </c>
      <c r="D2" t="s">
        <v>382</v>
      </c>
      <c r="E2" t="s">
        <v>330</v>
      </c>
      <c r="F2" t="s">
        <v>330</v>
      </c>
      <c r="G2" t="s">
        <v>330</v>
      </c>
      <c r="H2" t="s">
        <v>382</v>
      </c>
    </row>
    <row r="3" spans="1:8" x14ac:dyDescent="0.25">
      <c r="A3" t="s">
        <v>327</v>
      </c>
      <c r="B3" t="s">
        <v>361</v>
      </c>
    </row>
    <row r="4" spans="1:8" x14ac:dyDescent="0.25">
      <c r="A4" t="s">
        <v>414</v>
      </c>
      <c r="B4" t="s">
        <v>396</v>
      </c>
      <c r="D4" t="s">
        <v>415</v>
      </c>
      <c r="E4" t="s">
        <v>385</v>
      </c>
    </row>
    <row r="5" spans="1:8" x14ac:dyDescent="0.25">
      <c r="D5" t="s">
        <v>416</v>
      </c>
      <c r="E5" t="s">
        <v>330</v>
      </c>
    </row>
    <row r="6" spans="1:8" x14ac:dyDescent="0.25">
      <c r="A6" t="s">
        <v>329</v>
      </c>
      <c r="B6" t="s">
        <v>351</v>
      </c>
      <c r="D6" t="s">
        <v>378</v>
      </c>
    </row>
    <row r="7" spans="1:8" x14ac:dyDescent="0.25">
      <c r="A7" t="s">
        <v>417</v>
      </c>
      <c r="B7" t="s">
        <v>336</v>
      </c>
    </row>
    <row r="8" spans="1:8" x14ac:dyDescent="0.25">
      <c r="B8" t="s">
        <v>397</v>
      </c>
      <c r="D8" t="s">
        <v>385</v>
      </c>
    </row>
    <row r="9" spans="1:8" x14ac:dyDescent="0.25">
      <c r="A9" t="s">
        <v>385</v>
      </c>
      <c r="B9" t="s">
        <v>418</v>
      </c>
      <c r="D9" t="s">
        <v>330</v>
      </c>
    </row>
    <row r="10" spans="1:8" x14ac:dyDescent="0.25">
      <c r="A10" t="s">
        <v>330</v>
      </c>
    </row>
    <row r="11" spans="1:8" x14ac:dyDescent="0.25">
      <c r="B11" t="s">
        <v>337</v>
      </c>
    </row>
    <row r="12" spans="1:8" x14ac:dyDescent="0.25">
      <c r="A12" t="s">
        <v>333</v>
      </c>
      <c r="B12" t="s">
        <v>354</v>
      </c>
    </row>
    <row r="13" spans="1:8" x14ac:dyDescent="0.25">
      <c r="A13" t="s">
        <v>332</v>
      </c>
      <c r="B13" t="s">
        <v>419</v>
      </c>
    </row>
    <row r="14" spans="1:8" x14ac:dyDescent="0.25">
      <c r="B14" t="s">
        <v>397</v>
      </c>
    </row>
    <row r="15" spans="1:8" x14ac:dyDescent="0.25">
      <c r="B15" t="s">
        <v>336</v>
      </c>
    </row>
    <row r="16" spans="1:8" x14ac:dyDescent="0.25">
      <c r="B16" t="s">
        <v>420</v>
      </c>
    </row>
    <row r="17" spans="2:2" x14ac:dyDescent="0.25">
      <c r="B17" t="s">
        <v>418</v>
      </c>
    </row>
    <row r="19" spans="2:2" x14ac:dyDescent="0.25">
      <c r="B19" t="s">
        <v>338</v>
      </c>
    </row>
    <row r="20" spans="2:2" x14ac:dyDescent="0.25">
      <c r="B20" t="s">
        <v>353</v>
      </c>
    </row>
    <row r="21" spans="2:2" x14ac:dyDescent="0.25">
      <c r="B21" t="s">
        <v>399</v>
      </c>
    </row>
    <row r="22" spans="2:2" x14ac:dyDescent="0.25">
      <c r="B22" t="s">
        <v>421</v>
      </c>
    </row>
    <row r="23" spans="2:2" x14ac:dyDescent="0.25">
      <c r="B23" t="s">
        <v>422</v>
      </c>
    </row>
    <row r="24" spans="2:2" x14ac:dyDescent="0.25">
      <c r="B24" t="s">
        <v>370</v>
      </c>
    </row>
    <row r="25" spans="2:2" x14ac:dyDescent="0.25">
      <c r="B25" t="s">
        <v>396</v>
      </c>
    </row>
    <row r="27" spans="2:2" x14ac:dyDescent="0.25">
      <c r="B27" t="s">
        <v>355</v>
      </c>
    </row>
    <row r="28" spans="2:2" x14ac:dyDescent="0.25">
      <c r="B28" t="s">
        <v>339</v>
      </c>
    </row>
    <row r="30" spans="2:2" x14ac:dyDescent="0.25">
      <c r="B30" t="s">
        <v>340</v>
      </c>
    </row>
    <row r="31" spans="2:2" x14ac:dyDescent="0.25">
      <c r="B31" t="s">
        <v>400</v>
      </c>
    </row>
    <row r="32" spans="2:2" x14ac:dyDescent="0.25">
      <c r="B32" t="s">
        <v>371</v>
      </c>
    </row>
    <row r="33" spans="2:2" x14ac:dyDescent="0.25">
      <c r="B33" t="s">
        <v>368</v>
      </c>
    </row>
    <row r="34" spans="2:2" x14ac:dyDescent="0.25">
      <c r="B34" t="s">
        <v>367</v>
      </c>
    </row>
    <row r="35" spans="2:2" x14ac:dyDescent="0.25">
      <c r="B35" t="s">
        <v>365</v>
      </c>
    </row>
    <row r="36" spans="2:2" x14ac:dyDescent="0.25">
      <c r="B36" t="s">
        <v>356</v>
      </c>
    </row>
    <row r="38" spans="2:2" x14ac:dyDescent="0.25">
      <c r="B38" t="s">
        <v>328</v>
      </c>
    </row>
    <row r="39" spans="2:2" x14ac:dyDescent="0.25">
      <c r="B39" t="s">
        <v>369</v>
      </c>
    </row>
    <row r="40" spans="2:2" x14ac:dyDescent="0.25">
      <c r="B40" t="s">
        <v>357</v>
      </c>
    </row>
    <row r="42" spans="2:2" x14ac:dyDescent="0.25">
      <c r="B42" t="s">
        <v>358</v>
      </c>
    </row>
    <row r="43" spans="2:2" x14ac:dyDescent="0.25">
      <c r="B43" t="s">
        <v>398</v>
      </c>
    </row>
    <row r="44" spans="2:2" x14ac:dyDescent="0.25">
      <c r="B44" t="s">
        <v>401</v>
      </c>
    </row>
    <row r="46" spans="2:2" x14ac:dyDescent="0.25">
      <c r="B46" t="s">
        <v>341</v>
      </c>
    </row>
    <row r="47" spans="2:2" x14ac:dyDescent="0.25">
      <c r="B47" t="s">
        <v>352</v>
      </c>
    </row>
    <row r="48" spans="2:2" x14ac:dyDescent="0.25">
      <c r="B48" t="s">
        <v>344</v>
      </c>
    </row>
    <row r="50" spans="2:2" x14ac:dyDescent="0.25">
      <c r="B50" t="s">
        <v>345</v>
      </c>
    </row>
    <row r="51" spans="2:2" x14ac:dyDescent="0.25">
      <c r="B51" t="s">
        <v>363</v>
      </c>
    </row>
    <row r="53" spans="2:2" x14ac:dyDescent="0.25">
      <c r="B53" t="s">
        <v>328</v>
      </c>
    </row>
    <row r="54" spans="2:2" x14ac:dyDescent="0.25">
      <c r="B54" t="s">
        <v>347</v>
      </c>
    </row>
    <row r="55" spans="2:2" x14ac:dyDescent="0.25">
      <c r="B55" t="s">
        <v>423</v>
      </c>
    </row>
    <row r="57" spans="2:2" x14ac:dyDescent="0.25">
      <c r="B57" t="s">
        <v>328</v>
      </c>
    </row>
    <row r="58" spans="2:2" x14ac:dyDescent="0.25">
      <c r="B58" t="s">
        <v>347</v>
      </c>
    </row>
    <row r="59" spans="2:2" x14ac:dyDescent="0.25">
      <c r="B59" t="s">
        <v>424</v>
      </c>
    </row>
    <row r="60" spans="2:2" x14ac:dyDescent="0.25">
      <c r="B60" t="s">
        <v>425</v>
      </c>
    </row>
    <row r="61" spans="2:2" x14ac:dyDescent="0.25">
      <c r="B61" t="s">
        <v>426</v>
      </c>
    </row>
    <row r="63" spans="2:2" x14ac:dyDescent="0.25">
      <c r="B63" t="s">
        <v>328</v>
      </c>
    </row>
    <row r="64" spans="2:2" x14ac:dyDescent="0.25">
      <c r="B64" t="s">
        <v>348</v>
      </c>
    </row>
    <row r="65" spans="2:2" x14ac:dyDescent="0.25">
      <c r="B65" t="s">
        <v>359</v>
      </c>
    </row>
    <row r="66" spans="2:2" x14ac:dyDescent="0.25">
      <c r="B66" t="s">
        <v>424</v>
      </c>
    </row>
    <row r="67" spans="2:2" x14ac:dyDescent="0.25">
      <c r="B67" t="s">
        <v>425</v>
      </c>
    </row>
    <row r="68" spans="2:2" x14ac:dyDescent="0.25">
      <c r="B68" t="s">
        <v>426</v>
      </c>
    </row>
    <row r="70" spans="2:2" x14ac:dyDescent="0.25">
      <c r="B70" t="s">
        <v>328</v>
      </c>
    </row>
    <row r="71" spans="2:2" x14ac:dyDescent="0.25">
      <c r="B71" t="s">
        <v>347</v>
      </c>
    </row>
    <row r="72" spans="2:2" x14ac:dyDescent="0.25">
      <c r="B72" t="s">
        <v>427</v>
      </c>
    </row>
    <row r="74" spans="2:2" x14ac:dyDescent="0.25">
      <c r="B74" t="s">
        <v>328</v>
      </c>
    </row>
    <row r="75" spans="2:2" x14ac:dyDescent="0.25">
      <c r="B75" t="s">
        <v>347</v>
      </c>
    </row>
    <row r="76" spans="2:2" x14ac:dyDescent="0.25">
      <c r="B76" t="s">
        <v>427</v>
      </c>
    </row>
    <row r="78" spans="2:2" x14ac:dyDescent="0.25">
      <c r="B78" t="s">
        <v>328</v>
      </c>
    </row>
    <row r="79" spans="2:2" x14ac:dyDescent="0.25">
      <c r="B79" t="s">
        <v>347</v>
      </c>
    </row>
    <row r="80" spans="2:2" x14ac:dyDescent="0.25">
      <c r="B80" t="s">
        <v>427</v>
      </c>
    </row>
    <row r="82" spans="2:2" x14ac:dyDescent="0.25">
      <c r="B82" t="s">
        <v>328</v>
      </c>
    </row>
    <row r="83" spans="2:2" x14ac:dyDescent="0.25">
      <c r="B83" t="s">
        <v>366</v>
      </c>
    </row>
    <row r="84" spans="2:2" x14ac:dyDescent="0.25">
      <c r="B84" t="s">
        <v>362</v>
      </c>
    </row>
    <row r="85" spans="2:2" x14ac:dyDescent="0.25">
      <c r="B85" t="s">
        <v>349</v>
      </c>
    </row>
    <row r="87" spans="2:2" x14ac:dyDescent="0.25">
      <c r="B87" t="s">
        <v>328</v>
      </c>
    </row>
    <row r="88" spans="2:2" x14ac:dyDescent="0.25">
      <c r="B88" t="s">
        <v>428</v>
      </c>
    </row>
    <row r="89" spans="2:2" x14ac:dyDescent="0.25">
      <c r="B89" t="s">
        <v>429</v>
      </c>
    </row>
    <row r="91" spans="2:2" x14ac:dyDescent="0.25">
      <c r="B91" t="s">
        <v>328</v>
      </c>
    </row>
    <row r="92" spans="2:2" x14ac:dyDescent="0.25">
      <c r="B92" t="s">
        <v>350</v>
      </c>
    </row>
    <row r="93" spans="2:2" x14ac:dyDescent="0.25">
      <c r="B93" t="s">
        <v>360</v>
      </c>
    </row>
  </sheetData>
  <sheetProtection algorithmName="SHA-512" hashValue="Tu+5lRSJBmZKh7Pxn0kjJAuczyfHYtWlPhmtsU03zjcStH5cRMCwR7OQI+pcAd985rEMazqjp4V/o5sA8v43Rg==" saltValue="73u3W48cKZIEby5dRRlhsQ==" spinCount="100000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2.1</vt:lpstr>
      <vt:lpstr>2.2</vt:lpstr>
      <vt:lpstr>2.3</vt:lpstr>
      <vt:lpstr>2.4</vt:lpstr>
      <vt:lpstr>2.5</vt:lpstr>
      <vt:lpstr>2.6</vt:lpstr>
      <vt:lpstr>2.7</vt:lpstr>
      <vt:lpstr>2.8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2020-03-30T11:27:00Z</dcterms:modified>
</cp:coreProperties>
</file>